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1970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C54" i="1"/>
  <c r="C53" i="1"/>
  <c r="I41" i="1" l="1"/>
  <c r="I31" i="1" l="1"/>
  <c r="D43" i="1"/>
  <c r="C50" i="1" s="1"/>
  <c r="H47" i="1"/>
  <c r="I24" i="1"/>
  <c r="I29" i="1" s="1"/>
  <c r="I43" i="1" s="1"/>
  <c r="H50" i="1" s="1"/>
  <c r="I14" i="1"/>
  <c r="I15" i="1" s="1"/>
  <c r="H9" i="1"/>
  <c r="I9" i="1"/>
  <c r="D15" i="1"/>
  <c r="D14" i="1"/>
  <c r="D9" i="1"/>
  <c r="C47" i="1"/>
  <c r="D29" i="1"/>
  <c r="D25" i="1"/>
  <c r="C25" i="1"/>
  <c r="D24" i="1"/>
  <c r="C24" i="1"/>
  <c r="C9" i="1"/>
  <c r="D7" i="1"/>
</calcChain>
</file>

<file path=xl/sharedStrings.xml><?xml version="1.0" encoding="utf-8"?>
<sst xmlns="http://schemas.openxmlformats.org/spreadsheetml/2006/main" count="84" uniqueCount="45">
  <si>
    <t>Labour Cost</t>
  </si>
  <si>
    <t>Total No. of Labours</t>
  </si>
  <si>
    <t>Cost</t>
  </si>
  <si>
    <t xml:space="preserve">NH Labour </t>
  </si>
  <si>
    <t>GH Labour</t>
  </si>
  <si>
    <t>Sowing Labour</t>
  </si>
  <si>
    <t>Total</t>
  </si>
  <si>
    <t>Fertilizer Cost</t>
  </si>
  <si>
    <t>Quantity ( In Kg )</t>
  </si>
  <si>
    <t>GH Fertilizer</t>
  </si>
  <si>
    <t>Pesticide Cost</t>
  </si>
  <si>
    <t>GH / NH</t>
  </si>
  <si>
    <t>Purchase Expense</t>
  </si>
  <si>
    <t>Items</t>
  </si>
  <si>
    <t>Buddy Tapes</t>
  </si>
  <si>
    <t>Electric Tapes</t>
  </si>
  <si>
    <t>Polybag</t>
  </si>
  <si>
    <t>Others</t>
  </si>
  <si>
    <t>Grafting Expense</t>
  </si>
  <si>
    <t>Grafting Success Expense</t>
  </si>
  <si>
    <t>Rootstock Growing Cost</t>
  </si>
  <si>
    <t xml:space="preserve">Rootstock Transportation </t>
  </si>
  <si>
    <t>Generator Expense</t>
  </si>
  <si>
    <t>Electricity Expense</t>
  </si>
  <si>
    <t>Success Shifting KHD to Godhi</t>
  </si>
  <si>
    <t>Total Production Cost</t>
  </si>
  <si>
    <t>Total Plants Success</t>
  </si>
  <si>
    <t>Success Percentage</t>
  </si>
  <si>
    <t>Total Plants Dispatched</t>
  </si>
  <si>
    <t>Per Plant Cost</t>
  </si>
  <si>
    <t>Total Plants Grafted @ 2019-20</t>
  </si>
  <si>
    <t>Godhi Labor</t>
  </si>
  <si>
    <t>Godhi Fertilizer</t>
  </si>
  <si>
    <t>Godhi Pesticide</t>
  </si>
  <si>
    <t>Balance Plant</t>
  </si>
  <si>
    <t>Mongrapal Production Cost 2019-20</t>
  </si>
  <si>
    <t>Labour</t>
  </si>
  <si>
    <t>Fertilizer</t>
  </si>
  <si>
    <t>Pesticide</t>
  </si>
  <si>
    <t>Kohadia Guava Production Cost 2019-20</t>
  </si>
  <si>
    <t>Success Shifting KHD to Gomchi</t>
  </si>
  <si>
    <t>Nitrogen</t>
  </si>
  <si>
    <t>Phosphorus</t>
  </si>
  <si>
    <t>Fertigation</t>
  </si>
  <si>
    <t>Pottassium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</si>
</sst>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8"/>
  <sheetViews>
    <sheetView tabSelected="1" workbookViewId="0">
      <selection activeCell="C69" sqref="C69"/>
    </sheetView>
  </sheetViews>
  <sheetFormatPr defaultRowHeight="15" x14ac:dyDescent="0.25"/>
  <cols>
    <col min="2" max="2" width="36" customWidth="1"/>
    <col min="3" max="3" width="30.28515625" customWidth="1"/>
    <col min="4" max="4" width="20.5703125" customWidth="1"/>
    <col min="7" max="7" width="28.42578125" bestFit="1" customWidth="1"/>
    <col min="8" max="8" width="18.85546875" bestFit="1" customWidth="1"/>
    <col min="9" max="9" width="17.5703125" customWidth="1"/>
  </cols>
  <sheetData>
    <row r="2" spans="2:9" x14ac:dyDescent="0.25">
      <c r="B2" s="33" t="s">
        <v>39</v>
      </c>
      <c r="C2" s="33"/>
      <c r="D2" s="33"/>
      <c r="G2" s="33" t="s">
        <v>35</v>
      </c>
      <c r="H2" s="33"/>
      <c r="I2" s="33"/>
    </row>
    <row r="3" spans="2:9" x14ac:dyDescent="0.25">
      <c r="B3" s="34" t="s">
        <v>0</v>
      </c>
      <c r="C3" s="34"/>
      <c r="D3" s="34"/>
      <c r="G3" s="34" t="s">
        <v>0</v>
      </c>
      <c r="H3" s="34"/>
      <c r="I3" s="34"/>
    </row>
    <row r="4" spans="2:9" x14ac:dyDescent="0.25">
      <c r="B4" s="4"/>
      <c r="C4" s="4" t="s">
        <v>1</v>
      </c>
      <c r="D4" s="4" t="s">
        <v>2</v>
      </c>
      <c r="G4" s="4"/>
      <c r="H4" s="4" t="s">
        <v>1</v>
      </c>
      <c r="I4" s="4" t="s">
        <v>2</v>
      </c>
    </row>
    <row r="5" spans="2:9" x14ac:dyDescent="0.25">
      <c r="B5" s="5" t="s">
        <v>3</v>
      </c>
      <c r="C5" s="16">
        <v>3115</v>
      </c>
      <c r="D5" s="14">
        <v>631253</v>
      </c>
      <c r="G5" s="5"/>
      <c r="H5" s="16"/>
      <c r="I5" s="14"/>
    </row>
    <row r="6" spans="2:9" x14ac:dyDescent="0.25">
      <c r="B6" s="5" t="s">
        <v>4</v>
      </c>
      <c r="C6" s="16">
        <v>9095</v>
      </c>
      <c r="D6" s="14">
        <v>1982164</v>
      </c>
      <c r="G6" s="5" t="s">
        <v>36</v>
      </c>
      <c r="H6" s="29">
        <v>15367</v>
      </c>
      <c r="I6" s="30">
        <v>3055954</v>
      </c>
    </row>
    <row r="7" spans="2:9" x14ac:dyDescent="0.25">
      <c r="B7" s="5" t="s">
        <v>5</v>
      </c>
      <c r="C7" s="16">
        <v>295</v>
      </c>
      <c r="D7" s="6">
        <f>C7*200</f>
        <v>59000</v>
      </c>
      <c r="G7" s="5"/>
      <c r="H7" s="16"/>
      <c r="I7" s="6"/>
    </row>
    <row r="8" spans="2:9" s="23" customFormat="1" x14ac:dyDescent="0.25">
      <c r="B8" s="5" t="s">
        <v>31</v>
      </c>
      <c r="C8" s="16"/>
      <c r="D8" s="6">
        <v>2174336</v>
      </c>
      <c r="G8" s="5"/>
      <c r="H8" s="16"/>
      <c r="I8" s="6"/>
    </row>
    <row r="9" spans="2:9" x14ac:dyDescent="0.25">
      <c r="B9" s="3" t="s">
        <v>6</v>
      </c>
      <c r="C9" s="3">
        <f>SUM(C5:C7)</f>
        <v>12505</v>
      </c>
      <c r="D9" s="3">
        <f>SUM(D5:D8)</f>
        <v>4846753</v>
      </c>
      <c r="G9" s="3" t="s">
        <v>6</v>
      </c>
      <c r="H9" s="3">
        <f>SUM(H5:H7)</f>
        <v>15367</v>
      </c>
      <c r="I9" s="3">
        <f>SUM(I5:I8)</f>
        <v>3055954</v>
      </c>
    </row>
    <row r="10" spans="2:9" x14ac:dyDescent="0.25">
      <c r="G10" s="23"/>
      <c r="H10" s="23"/>
      <c r="I10" s="23"/>
    </row>
    <row r="11" spans="2:9" x14ac:dyDescent="0.25">
      <c r="B11" s="34" t="s">
        <v>7</v>
      </c>
      <c r="C11" s="34"/>
      <c r="D11" s="34"/>
      <c r="G11" s="34" t="s">
        <v>7</v>
      </c>
      <c r="H11" s="34"/>
      <c r="I11" s="34"/>
    </row>
    <row r="12" spans="2:9" x14ac:dyDescent="0.25">
      <c r="B12" s="6"/>
      <c r="C12" s="6" t="s">
        <v>8</v>
      </c>
      <c r="D12" s="6" t="s">
        <v>2</v>
      </c>
      <c r="G12" s="6"/>
      <c r="H12" s="6" t="s">
        <v>8</v>
      </c>
      <c r="I12" s="6" t="s">
        <v>2</v>
      </c>
    </row>
    <row r="13" spans="2:9" x14ac:dyDescent="0.25">
      <c r="B13" s="5" t="s">
        <v>9</v>
      </c>
      <c r="C13" s="17">
        <v>961.25</v>
      </c>
      <c r="D13" s="17">
        <v>142118.5</v>
      </c>
      <c r="G13" s="5"/>
      <c r="H13" s="17"/>
      <c r="I13" s="17"/>
    </row>
    <row r="14" spans="2:9" s="23" customFormat="1" x14ac:dyDescent="0.25">
      <c r="B14" s="5" t="s">
        <v>32</v>
      </c>
      <c r="C14" s="17">
        <v>2629</v>
      </c>
      <c r="D14" s="17">
        <f>C14*147</f>
        <v>386463</v>
      </c>
      <c r="G14" s="5" t="s">
        <v>37</v>
      </c>
      <c r="H14" s="17">
        <v>2300</v>
      </c>
      <c r="I14" s="17">
        <f>H14*147</f>
        <v>338100</v>
      </c>
    </row>
    <row r="15" spans="2:9" x14ac:dyDescent="0.25">
      <c r="B15" s="3" t="s">
        <v>6</v>
      </c>
      <c r="C15" s="3"/>
      <c r="D15" s="13">
        <f>SUM(D13:D14)</f>
        <v>528581.5</v>
      </c>
      <c r="G15" s="3" t="s">
        <v>6</v>
      </c>
      <c r="H15" s="3"/>
      <c r="I15" s="13">
        <f>SUM(I13:I14)</f>
        <v>338100</v>
      </c>
    </row>
    <row r="16" spans="2:9" x14ac:dyDescent="0.25">
      <c r="G16" s="23"/>
      <c r="H16" s="23"/>
      <c r="I16" s="23"/>
    </row>
    <row r="17" spans="2:9" x14ac:dyDescent="0.25">
      <c r="B17" s="34" t="s">
        <v>10</v>
      </c>
      <c r="C17" s="34"/>
      <c r="D17" s="34"/>
      <c r="G17" s="34" t="s">
        <v>10</v>
      </c>
      <c r="H17" s="34"/>
      <c r="I17" s="34"/>
    </row>
    <row r="18" spans="2:9" x14ac:dyDescent="0.25">
      <c r="B18" s="5"/>
      <c r="C18" s="4" t="s">
        <v>8</v>
      </c>
      <c r="D18" s="4" t="s">
        <v>2</v>
      </c>
      <c r="G18" s="5"/>
      <c r="H18" s="4" t="s">
        <v>8</v>
      </c>
      <c r="I18" s="4" t="s">
        <v>2</v>
      </c>
    </row>
    <row r="19" spans="2:9" x14ac:dyDescent="0.25">
      <c r="B19" s="3" t="s">
        <v>11</v>
      </c>
      <c r="C19" s="3"/>
      <c r="D19" s="15">
        <v>27036.535</v>
      </c>
      <c r="G19" s="3" t="s">
        <v>11</v>
      </c>
      <c r="H19" s="3"/>
      <c r="I19" s="15">
        <v>27036.535</v>
      </c>
    </row>
    <row r="20" spans="2:9" x14ac:dyDescent="0.25">
      <c r="B20" s="5" t="s">
        <v>33</v>
      </c>
      <c r="C20" s="5"/>
      <c r="D20" s="5">
        <v>40000</v>
      </c>
      <c r="G20" s="5" t="s">
        <v>38</v>
      </c>
      <c r="H20" s="5"/>
      <c r="I20" s="5">
        <v>40000</v>
      </c>
    </row>
    <row r="21" spans="2:9" x14ac:dyDescent="0.25">
      <c r="G21" s="23"/>
      <c r="H21" s="23"/>
      <c r="I21" s="23"/>
    </row>
    <row r="22" spans="2:9" x14ac:dyDescent="0.25">
      <c r="B22" s="34" t="s">
        <v>12</v>
      </c>
      <c r="C22" s="34"/>
      <c r="D22" s="34"/>
      <c r="G22" s="34" t="s">
        <v>12</v>
      </c>
      <c r="H22" s="34"/>
      <c r="I22" s="34"/>
    </row>
    <row r="23" spans="2:9" x14ac:dyDescent="0.25">
      <c r="B23" s="4" t="s">
        <v>13</v>
      </c>
      <c r="C23" s="4"/>
      <c r="D23" s="4" t="s">
        <v>2</v>
      </c>
      <c r="G23" s="4" t="s">
        <v>13</v>
      </c>
      <c r="H23" s="4"/>
      <c r="I23" s="4" t="s">
        <v>2</v>
      </c>
    </row>
    <row r="24" spans="2:9" x14ac:dyDescent="0.25">
      <c r="B24" s="5" t="s">
        <v>14</v>
      </c>
      <c r="C24" s="5">
        <f>107*5</f>
        <v>535</v>
      </c>
      <c r="D24" s="5">
        <f>C24*1400</f>
        <v>749000</v>
      </c>
      <c r="G24" s="5" t="s">
        <v>14</v>
      </c>
      <c r="H24" s="5">
        <v>290</v>
      </c>
      <c r="I24" s="5">
        <f>H24*1400</f>
        <v>406000</v>
      </c>
    </row>
    <row r="25" spans="2:9" x14ac:dyDescent="0.25">
      <c r="B25" s="5" t="s">
        <v>15</v>
      </c>
      <c r="C25" s="5">
        <f>415*30</f>
        <v>12450</v>
      </c>
      <c r="D25" s="5">
        <f>C25*7</f>
        <v>87150</v>
      </c>
      <c r="G25" s="5" t="s">
        <v>15</v>
      </c>
      <c r="H25" s="5">
        <v>8000</v>
      </c>
      <c r="I25" s="5">
        <v>57600</v>
      </c>
    </row>
    <row r="26" spans="2:9" x14ac:dyDescent="0.25">
      <c r="B26" s="5" t="s">
        <v>16</v>
      </c>
      <c r="C26" s="5"/>
      <c r="D26" s="5">
        <v>140000</v>
      </c>
      <c r="G26" s="5" t="s">
        <v>16</v>
      </c>
      <c r="H26" s="5"/>
      <c r="I26" s="5">
        <v>140000</v>
      </c>
    </row>
    <row r="27" spans="2:9" x14ac:dyDescent="0.25">
      <c r="B27" s="5" t="s">
        <v>17</v>
      </c>
      <c r="C27" s="5"/>
      <c r="D27" s="5">
        <v>100000</v>
      </c>
      <c r="G27" s="5" t="s">
        <v>17</v>
      </c>
      <c r="H27" s="5"/>
      <c r="I27" s="5">
        <v>200000</v>
      </c>
    </row>
    <row r="28" spans="2:9" x14ac:dyDescent="0.25">
      <c r="B28" s="5"/>
      <c r="C28" s="5"/>
      <c r="D28" s="5"/>
      <c r="G28" s="5"/>
      <c r="H28" s="5"/>
      <c r="I28" s="5"/>
    </row>
    <row r="29" spans="2:9" x14ac:dyDescent="0.25">
      <c r="B29" s="3" t="s">
        <v>6</v>
      </c>
      <c r="C29" s="3"/>
      <c r="D29" s="3">
        <f>SUM(D24:D28)</f>
        <v>1076150</v>
      </c>
      <c r="G29" s="3" t="s">
        <v>6</v>
      </c>
      <c r="H29" s="3"/>
      <c r="I29" s="3">
        <f>SUM(I24:I28)</f>
        <v>803600</v>
      </c>
    </row>
    <row r="30" spans="2:9" x14ac:dyDescent="0.25">
      <c r="G30" s="23"/>
      <c r="H30" s="23"/>
      <c r="I30" s="23"/>
    </row>
    <row r="31" spans="2:9" ht="15.75" x14ac:dyDescent="0.25">
      <c r="B31" s="3" t="s">
        <v>18</v>
      </c>
      <c r="C31" s="3"/>
      <c r="D31" s="22">
        <v>287457.5</v>
      </c>
      <c r="G31" s="3" t="s">
        <v>18</v>
      </c>
      <c r="H31" s="3"/>
      <c r="I31" s="26">
        <f>H45*0.5</f>
        <v>175000</v>
      </c>
    </row>
    <row r="32" spans="2:9" ht="15.75" x14ac:dyDescent="0.25">
      <c r="B32" s="3" t="s">
        <v>19</v>
      </c>
      <c r="C32" s="3"/>
      <c r="D32" s="26">
        <v>254408.25</v>
      </c>
      <c r="G32" s="3" t="s">
        <v>19</v>
      </c>
      <c r="H32" s="3"/>
      <c r="I32" s="26"/>
    </row>
    <row r="33" spans="2:9" x14ac:dyDescent="0.25">
      <c r="B33" s="3" t="s">
        <v>20</v>
      </c>
      <c r="C33" s="3"/>
      <c r="D33" s="3">
        <v>300000</v>
      </c>
      <c r="G33" s="3" t="s">
        <v>20</v>
      </c>
      <c r="H33" s="3"/>
      <c r="I33" s="3">
        <v>500000</v>
      </c>
    </row>
    <row r="34" spans="2:9" x14ac:dyDescent="0.25">
      <c r="G34" s="23"/>
      <c r="H34" s="23"/>
      <c r="I34" s="23"/>
    </row>
    <row r="35" spans="2:9" ht="15.75" x14ac:dyDescent="0.25">
      <c r="B35" s="3" t="s">
        <v>21</v>
      </c>
      <c r="C35" s="3"/>
      <c r="D35" s="19">
        <v>341700</v>
      </c>
      <c r="G35" s="3" t="s">
        <v>21</v>
      </c>
      <c r="H35" s="3"/>
      <c r="I35" s="25"/>
    </row>
    <row r="36" spans="2:9" x14ac:dyDescent="0.25">
      <c r="G36" s="23"/>
      <c r="H36" s="23"/>
      <c r="I36" s="23"/>
    </row>
    <row r="37" spans="2:9" ht="15.75" x14ac:dyDescent="0.25">
      <c r="B37" s="3" t="s">
        <v>22</v>
      </c>
      <c r="C37" s="3"/>
      <c r="D37" s="20">
        <v>485750</v>
      </c>
      <c r="G37" s="3" t="s">
        <v>22</v>
      </c>
      <c r="H37" s="3"/>
      <c r="I37" s="24"/>
    </row>
    <row r="38" spans="2:9" x14ac:dyDescent="0.25">
      <c r="G38" s="23"/>
      <c r="H38" s="23"/>
      <c r="I38" s="23"/>
    </row>
    <row r="39" spans="2:9" ht="15.75" x14ac:dyDescent="0.25">
      <c r="B39" s="3" t="s">
        <v>23</v>
      </c>
      <c r="C39" s="3"/>
      <c r="D39" s="21">
        <v>93051</v>
      </c>
      <c r="G39" s="3" t="s">
        <v>23</v>
      </c>
      <c r="H39" s="3"/>
      <c r="I39" s="24">
        <v>93051</v>
      </c>
    </row>
    <row r="40" spans="2:9" x14ac:dyDescent="0.25">
      <c r="G40" s="23"/>
      <c r="H40" s="23"/>
      <c r="I40" s="23"/>
    </row>
    <row r="41" spans="2:9" x14ac:dyDescent="0.25">
      <c r="B41" s="3" t="s">
        <v>24</v>
      </c>
      <c r="C41" s="3"/>
      <c r="D41" s="3">
        <v>142250</v>
      </c>
      <c r="G41" s="3" t="s">
        <v>40</v>
      </c>
      <c r="H41" s="3"/>
      <c r="I41" s="3">
        <f>H48*1.5</f>
        <v>280500</v>
      </c>
    </row>
    <row r="42" spans="2:9" ht="15.75" thickBot="1" x14ac:dyDescent="0.3">
      <c r="B42" s="1"/>
      <c r="C42" s="1"/>
      <c r="D42" s="1"/>
      <c r="G42" s="23"/>
      <c r="H42" s="23"/>
      <c r="I42" s="23"/>
    </row>
    <row r="43" spans="2:9" ht="15.75" thickBot="1" x14ac:dyDescent="0.3">
      <c r="B43" s="7" t="s">
        <v>25</v>
      </c>
      <c r="C43" s="8"/>
      <c r="D43" s="12">
        <f>SUM(D5:D7,D13,D19,D29,D31:D41,D20,D14,D8,C55)</f>
        <v>8423137.7850000001</v>
      </c>
      <c r="G43" s="7" t="s">
        <v>25</v>
      </c>
      <c r="H43" s="8"/>
      <c r="I43" s="12">
        <f>SUM(I5:I7,I13,I19,I29,I31:I41,I20,I14,I8)</f>
        <v>5313241.5350000001</v>
      </c>
    </row>
    <row r="44" spans="2:9" x14ac:dyDescent="0.25">
      <c r="G44" s="23"/>
      <c r="H44" s="23"/>
      <c r="I44" s="23"/>
    </row>
    <row r="45" spans="2:9" x14ac:dyDescent="0.25">
      <c r="B45" s="5" t="s">
        <v>30</v>
      </c>
      <c r="C45" s="27">
        <v>555750</v>
      </c>
      <c r="D45" s="1"/>
      <c r="G45" s="5" t="s">
        <v>30</v>
      </c>
      <c r="H45" s="31">
        <v>350000</v>
      </c>
      <c r="I45" s="23"/>
    </row>
    <row r="46" spans="2:9" x14ac:dyDescent="0.25">
      <c r="B46" s="5" t="s">
        <v>26</v>
      </c>
      <c r="C46" s="18">
        <v>364000</v>
      </c>
      <c r="D46" s="1"/>
      <c r="G46" s="5" t="s">
        <v>26</v>
      </c>
      <c r="H46" s="32">
        <v>178526</v>
      </c>
      <c r="I46" s="23"/>
    </row>
    <row r="47" spans="2:9" x14ac:dyDescent="0.25">
      <c r="B47" s="5" t="s">
        <v>27</v>
      </c>
      <c r="C47" s="11">
        <f>C46/C45</f>
        <v>0.65497076023391809</v>
      </c>
      <c r="D47" s="1"/>
      <c r="G47" s="5" t="s">
        <v>27</v>
      </c>
      <c r="H47" s="11">
        <f>H46/H45</f>
        <v>0.5100742857142857</v>
      </c>
      <c r="I47" s="23"/>
    </row>
    <row r="48" spans="2:9" x14ac:dyDescent="0.25">
      <c r="B48" s="5" t="s">
        <v>28</v>
      </c>
      <c r="C48" s="5">
        <v>256500</v>
      </c>
      <c r="D48" s="1"/>
      <c r="G48" s="5" t="s">
        <v>28</v>
      </c>
      <c r="H48" s="5">
        <v>187000</v>
      </c>
      <c r="I48" s="23"/>
    </row>
    <row r="49" spans="2:9" x14ac:dyDescent="0.25">
      <c r="B49" s="28" t="s">
        <v>34</v>
      </c>
      <c r="C49" s="2">
        <v>108000</v>
      </c>
      <c r="G49" s="28" t="s">
        <v>34</v>
      </c>
      <c r="H49" s="2">
        <v>45000</v>
      </c>
      <c r="I49" s="23"/>
    </row>
    <row r="50" spans="2:9" x14ac:dyDescent="0.25">
      <c r="B50" s="9" t="s">
        <v>29</v>
      </c>
      <c r="C50" s="10">
        <f>D43/C48</f>
        <v>32.838743801169592</v>
      </c>
      <c r="D50" s="1"/>
      <c r="G50" s="9" t="s">
        <v>29</v>
      </c>
      <c r="H50" s="10">
        <f>I43/H48</f>
        <v>28.413056336898396</v>
      </c>
      <c r="I50" s="23"/>
    </row>
    <row r="51" spans="2:9" x14ac:dyDescent="0.25">
      <c r="G51" s="23"/>
      <c r="H51" s="23"/>
      <c r="I51" s="23"/>
    </row>
    <row r="53" spans="2:9" x14ac:dyDescent="0.25">
      <c r="C53" s="35">
        <f>D43+I43</f>
        <v>13736379.32</v>
      </c>
    </row>
    <row r="54" spans="2:9" x14ac:dyDescent="0.25">
      <c r="C54">
        <f>C53/450000</f>
        <v>30.525287377777779</v>
      </c>
      <c r="D54">
        <f>D9+I9</f>
        <v>7902707</v>
      </c>
    </row>
    <row r="55" spans="2:9" x14ac:dyDescent="0.25">
      <c r="D55">
        <f>D54/450000</f>
        <v>17.56157111111111</v>
      </c>
    </row>
    <row r="65" spans="3:3" x14ac:dyDescent="0.25">
      <c r="C65" t="s">
        <v>43</v>
      </c>
    </row>
    <row r="66" spans="3:3" x14ac:dyDescent="0.25">
      <c r="C66" t="s">
        <v>41</v>
      </c>
    </row>
    <row r="67" spans="3:3" x14ac:dyDescent="0.25">
      <c r="C67" t="s">
        <v>42</v>
      </c>
    </row>
    <row r="68" spans="3:3" x14ac:dyDescent="0.25">
      <c r="C68" t="s">
        <v>44</v>
      </c>
    </row>
  </sheetData>
  <mergeCells count="10">
    <mergeCell ref="B2:D2"/>
    <mergeCell ref="B3:D3"/>
    <mergeCell ref="B11:D11"/>
    <mergeCell ref="B17:D17"/>
    <mergeCell ref="B22:D22"/>
    <mergeCell ref="G2:I2"/>
    <mergeCell ref="G3:I3"/>
    <mergeCell ref="G11:I11"/>
    <mergeCell ref="G17:I17"/>
    <mergeCell ref="G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2020-04-01T10:08:17Z</dcterms:created>
  <dcterms:modified xsi:type="dcterms:W3CDTF">2020-04-16T03:54:41Z</dcterms:modified>
</cp:coreProperties>
</file>