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F:\VNR 2021-22\KRA\"/>
    </mc:Choice>
  </mc:AlternateContent>
  <xr:revisionPtr revIDLastSave="0" documentId="13_ncr:1_{460956F7-753A-40F8-AF92-79D656F80238}" xr6:coauthVersionLast="47" xr6:coauthVersionMax="47" xr10:uidLastSave="{00000000-0000-0000-0000-000000000000}"/>
  <bookViews>
    <workbookView xWindow="-110" yWindow="-110" windowWidth="19420" windowHeight="10300" xr2:uid="{00000000-000D-0000-FFFF-FFFF00000000}"/>
  </bookViews>
  <sheets>
    <sheet name="KRA" sheetId="2" r:id="rId1"/>
    <sheet name="Summary Sheet" sheetId="6" r:id="rId2"/>
    <sheet name="ANX.1" sheetId="7" r:id="rId3"/>
    <sheet name="ANX.2" sheetId="1" r:id="rId4"/>
    <sheet name="ANX.3" sheetId="4" r:id="rId5"/>
    <sheet name="ANX." sheetId="3" state="hidden" r:id="rId6"/>
    <sheet name="ANX. 4" sheetId="8" r:id="rId7"/>
    <sheet name="ANX. 5"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 i="1" l="1"/>
  <c r="K5" i="1"/>
  <c r="K6" i="1"/>
  <c r="K7" i="1"/>
  <c r="K8" i="1"/>
  <c r="K9" i="1"/>
  <c r="K10" i="1"/>
  <c r="J4" i="1"/>
  <c r="J5" i="1"/>
  <c r="J6" i="1"/>
  <c r="J11" i="1" s="1"/>
  <c r="J7" i="1"/>
  <c r="J8" i="1"/>
  <c r="J9" i="1"/>
  <c r="J10" i="1"/>
  <c r="K3" i="1"/>
  <c r="J3" i="1"/>
  <c r="I11" i="8"/>
  <c r="C7" i="8"/>
  <c r="M24" i="7" l="1"/>
  <c r="I51" i="6"/>
  <c r="I50" i="6"/>
  <c r="I49" i="6"/>
  <c r="I48" i="6"/>
  <c r="H56" i="6"/>
  <c r="I47" i="6"/>
  <c r="H55" i="6"/>
  <c r="R43" i="6"/>
  <c r="S43" i="6"/>
  <c r="T43" i="6"/>
  <c r="U43" i="6"/>
  <c r="Q43" i="6"/>
  <c r="O43" i="6"/>
  <c r="N43" i="6"/>
  <c r="N42" i="6"/>
  <c r="G39" i="6"/>
  <c r="G36" i="6"/>
  <c r="G33" i="6"/>
  <c r="G30" i="6"/>
  <c r="G27" i="6"/>
  <c r="G24" i="6"/>
  <c r="G21" i="6"/>
  <c r="G18" i="6"/>
  <c r="G15" i="6"/>
  <c r="G12" i="6"/>
  <c r="G9" i="6"/>
  <c r="C43" i="6"/>
  <c r="P43" i="6"/>
  <c r="P42" i="6"/>
  <c r="O42" i="6"/>
  <c r="N40" i="6"/>
  <c r="O40" i="6"/>
  <c r="P40" i="6"/>
  <c r="L40" i="6"/>
  <c r="H35" i="6"/>
  <c r="H36" i="6"/>
  <c r="H38" i="6"/>
  <c r="H39" i="6"/>
  <c r="H26" i="6"/>
  <c r="H27" i="6"/>
  <c r="H29" i="6"/>
  <c r="H30" i="6"/>
  <c r="H32" i="6"/>
  <c r="H33" i="6"/>
  <c r="H24" i="6"/>
  <c r="S24" i="7"/>
  <c r="R24" i="7"/>
  <c r="Q24" i="7"/>
  <c r="P24" i="7"/>
  <c r="O24" i="7"/>
  <c r="N24" i="7"/>
  <c r="L24" i="7"/>
  <c r="K24" i="7"/>
  <c r="J24" i="7"/>
  <c r="I24" i="7"/>
  <c r="H24" i="7"/>
  <c r="G24" i="7"/>
  <c r="F24" i="7"/>
  <c r="E24" i="7"/>
  <c r="D24" i="7"/>
  <c r="C24" i="7"/>
  <c r="B24" i="7"/>
  <c r="L22" i="6" l="1"/>
  <c r="H21" i="6"/>
  <c r="V11" i="4"/>
  <c r="H18" i="6" l="1"/>
  <c r="H15" i="6"/>
  <c r="L15" i="6"/>
  <c r="K15" i="6"/>
  <c r="H12" i="6" l="1"/>
  <c r="H9" i="6"/>
  <c r="H6" i="6"/>
  <c r="G6" i="6"/>
  <c r="L43" i="6" l="1"/>
  <c r="K43" i="6"/>
  <c r="J43" i="6"/>
  <c r="I43" i="6"/>
  <c r="H43" i="6"/>
  <c r="G43" i="6"/>
  <c r="F43" i="6"/>
  <c r="E43" i="6"/>
  <c r="D43" i="6"/>
  <c r="V42" i="6"/>
  <c r="U42" i="6"/>
  <c r="S42" i="6"/>
  <c r="M42" i="6"/>
  <c r="L42" i="6"/>
  <c r="J42" i="6"/>
  <c r="I42" i="6"/>
  <c r="F42" i="6"/>
  <c r="E42" i="6"/>
  <c r="D42" i="6"/>
  <c r="C42" i="6"/>
  <c r="W40" i="6"/>
  <c r="V40" i="6"/>
  <c r="U40" i="6"/>
  <c r="S40" i="6"/>
  <c r="R40" i="6"/>
  <c r="Q40" i="6"/>
  <c r="K40" i="6"/>
  <c r="J40" i="6"/>
  <c r="H40" i="6" s="1"/>
  <c r="I40" i="6"/>
  <c r="G40" i="6"/>
  <c r="F40" i="6"/>
  <c r="E40" i="6"/>
  <c r="D40" i="6"/>
  <c r="C40" i="6"/>
  <c r="G38" i="6"/>
  <c r="G35" i="6"/>
  <c r="G32" i="6"/>
  <c r="W31" i="6"/>
  <c r="V31" i="6"/>
  <c r="U31" i="6"/>
  <c r="T31" i="6"/>
  <c r="S31" i="6"/>
  <c r="R31" i="6"/>
  <c r="Q31" i="6"/>
  <c r="M31" i="6"/>
  <c r="K31" i="6"/>
  <c r="J31" i="6"/>
  <c r="I31" i="6"/>
  <c r="G31" i="6"/>
  <c r="H31" i="6" s="1"/>
  <c r="F31" i="6"/>
  <c r="E31" i="6"/>
  <c r="D31" i="6"/>
  <c r="C31" i="6"/>
  <c r="G29" i="6"/>
  <c r="G26" i="6"/>
  <c r="H23" i="6"/>
  <c r="G23" i="6"/>
  <c r="W22" i="6"/>
  <c r="V22" i="6"/>
  <c r="U22" i="6"/>
  <c r="S22" i="6"/>
  <c r="R22" i="6"/>
  <c r="Q22" i="6"/>
  <c r="K22" i="6"/>
  <c r="J22" i="6"/>
  <c r="I22" i="6"/>
  <c r="H22" i="6"/>
  <c r="G22" i="6"/>
  <c r="F22" i="6"/>
  <c r="E22" i="6"/>
  <c r="D22" i="6"/>
  <c r="C22" i="6"/>
  <c r="G20" i="6"/>
  <c r="H20" i="6" s="1"/>
  <c r="G17" i="6"/>
  <c r="H17" i="6" s="1"/>
  <c r="G14" i="6"/>
  <c r="H14" i="6" s="1"/>
  <c r="W13" i="6"/>
  <c r="V13" i="6"/>
  <c r="U13" i="6"/>
  <c r="T13" i="6"/>
  <c r="S13" i="6"/>
  <c r="R13" i="6"/>
  <c r="Q13" i="6"/>
  <c r="M13" i="6"/>
  <c r="K13" i="6"/>
  <c r="J13" i="6"/>
  <c r="I13" i="6"/>
  <c r="H13" i="6"/>
  <c r="G13" i="6"/>
  <c r="F13" i="6"/>
  <c r="E13" i="6"/>
  <c r="D13" i="6"/>
  <c r="C13" i="6"/>
  <c r="G11" i="6"/>
  <c r="H11" i="6" s="1"/>
  <c r="G8" i="6"/>
  <c r="H8" i="6" s="1"/>
  <c r="G5" i="6"/>
  <c r="H5" i="6" s="1"/>
  <c r="V43" i="6" l="1"/>
  <c r="G42" i="6"/>
  <c r="H42" i="6" s="1"/>
  <c r="G11" i="1"/>
  <c r="U7" i="4" l="1"/>
  <c r="T7" i="4"/>
  <c r="S7" i="4"/>
  <c r="R7" i="4"/>
  <c r="Q7" i="4"/>
  <c r="P7" i="4"/>
  <c r="O7" i="4"/>
  <c r="N7" i="4"/>
  <c r="M7" i="4"/>
  <c r="L7" i="4"/>
  <c r="K7" i="4"/>
  <c r="J7" i="4"/>
  <c r="I7" i="4"/>
  <c r="H7" i="4"/>
  <c r="G7" i="4"/>
  <c r="F7" i="4"/>
  <c r="E7" i="4"/>
  <c r="D7" i="4"/>
  <c r="C7" i="4"/>
  <c r="B7" i="4"/>
  <c r="V7" i="4" s="1"/>
  <c r="V4" i="4"/>
  <c r="V3" i="4"/>
  <c r="V5" i="4" s="1"/>
  <c r="V8" i="4" s="1"/>
  <c r="F11" i="1" l="1"/>
  <c r="H11" i="1"/>
  <c r="I11" i="1"/>
  <c r="E11" i="1"/>
  <c r="K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SAURABH</author>
    <author>ph</author>
  </authors>
  <commentList>
    <comment ref="K15" authorId="0" shapeId="0" xr:uid="{80BF3FB6-B1BC-4EBB-95FE-42529ED9170E}">
      <text>
        <r>
          <rPr>
            <b/>
            <sz val="9"/>
            <color indexed="81"/>
            <rFont val="Tahoma"/>
            <charset val="1"/>
          </rPr>
          <t>SAURABH:</t>
        </r>
        <r>
          <rPr>
            <sz val="9"/>
            <color indexed="81"/>
            <rFont val="Tahoma"/>
            <charset val="1"/>
          </rPr>
          <t xml:space="preserve">
MP= 111
PB +HP= 18
HR= 16
</t>
        </r>
      </text>
    </comment>
    <comment ref="L15" authorId="0" shapeId="0" xr:uid="{DAAA3ECF-77C0-418F-9D17-963F5E7EC57C}">
      <text>
        <r>
          <rPr>
            <b/>
            <sz val="9"/>
            <color indexed="81"/>
            <rFont val="Tahoma"/>
            <charset val="1"/>
          </rPr>
          <t>SAURABH:</t>
        </r>
        <r>
          <rPr>
            <sz val="9"/>
            <color indexed="81"/>
            <rFont val="Tahoma"/>
            <charset val="1"/>
          </rPr>
          <t xml:space="preserve">
MP
Visit- 2
Transit- 2 days
PB+HR+HP
Transit- 2 days
Visit- 6
HP-
Visit- 2
Transit-2 </t>
        </r>
      </text>
    </comment>
    <comment ref="L18" authorId="0" shapeId="0" xr:uid="{85ACEC58-48C7-49CD-9D44-CBA207FFA997}">
      <text>
        <r>
          <rPr>
            <b/>
            <sz val="9"/>
            <color indexed="81"/>
            <rFont val="Tahoma"/>
            <charset val="1"/>
          </rPr>
          <t>SAURABH:</t>
        </r>
        <r>
          <rPr>
            <sz val="9"/>
            <color indexed="81"/>
            <rFont val="Tahoma"/>
            <charset val="1"/>
          </rPr>
          <t xml:space="preserve">
Day 1 Amravati Field Visit
Day 2 Jain Irrigation Orcard visit
Transit Day 2</t>
        </r>
      </text>
    </comment>
    <comment ref="K21" authorId="0" shapeId="0" xr:uid="{A66225C4-6429-4495-87FF-366F69E33C21}">
      <text>
        <r>
          <rPr>
            <b/>
            <sz val="9"/>
            <color indexed="81"/>
            <rFont val="Tahoma"/>
            <family val="2"/>
          </rPr>
          <t>SAURABH:</t>
        </r>
        <r>
          <rPr>
            <sz val="9"/>
            <color indexed="81"/>
            <rFont val="Tahoma"/>
            <family val="2"/>
          </rPr>
          <t xml:space="preserve">
2 Orchards in TN
30 orchard MH Pune</t>
        </r>
      </text>
    </comment>
    <comment ref="K42" authorId="1" shapeId="0" xr:uid="{3CA4BA99-C562-4325-9E40-2C50CA1B06DF}">
      <text>
        <r>
          <rPr>
            <b/>
            <sz val="9"/>
            <color indexed="81"/>
            <rFont val="Tahoma"/>
            <family val="2"/>
          </rPr>
          <t>Instead of field visit we are doing webinar</t>
        </r>
      </text>
    </comment>
  </commentList>
</comments>
</file>

<file path=xl/sharedStrings.xml><?xml version="1.0" encoding="utf-8"?>
<sst xmlns="http://schemas.openxmlformats.org/spreadsheetml/2006/main" count="833" uniqueCount="433">
  <si>
    <t>SL.NO</t>
  </si>
  <si>
    <t>STATE</t>
  </si>
  <si>
    <t xml:space="preserve">EXPO </t>
  </si>
  <si>
    <t>DATES</t>
  </si>
  <si>
    <t>TRANSIT DAYS PL</t>
  </si>
  <si>
    <t>TRANSIT DAYS EXEC</t>
  </si>
  <si>
    <t>EXPO WORK DAYS</t>
  </si>
  <si>
    <t>DAYS OF EXPO PL</t>
  </si>
  <si>
    <t>DAYS OF EXPO EXEC</t>
  </si>
  <si>
    <t>TOTAL MANDAYS PL</t>
  </si>
  <si>
    <t>TOTAL MANDAYS EXEC</t>
  </si>
  <si>
    <t>MONTH PL</t>
  </si>
  <si>
    <t>MONTH EXEC</t>
  </si>
  <si>
    <t>MH</t>
  </si>
  <si>
    <t>Nil</t>
  </si>
  <si>
    <t>HR</t>
  </si>
  <si>
    <t>EXHIBITIONS PARTICIPATED - 2021-22</t>
  </si>
  <si>
    <t>Agrovision</t>
  </si>
  <si>
    <t>24-27 Dec 2021</t>
  </si>
  <si>
    <t>9-11 Dec 2021</t>
  </si>
  <si>
    <t>Agri Asia</t>
  </si>
  <si>
    <t>GJ</t>
  </si>
  <si>
    <t>Farmtech CG</t>
  </si>
  <si>
    <t>11-14 March 2022</t>
  </si>
  <si>
    <t>CG</t>
  </si>
  <si>
    <t>Krushi Vuswa Sangli</t>
  </si>
  <si>
    <t>24-28 Feb 2022</t>
  </si>
  <si>
    <t>9-11 March 2022</t>
  </si>
  <si>
    <t>DL</t>
  </si>
  <si>
    <t>12 - 14 March</t>
  </si>
  <si>
    <t>23 - 27 March</t>
  </si>
  <si>
    <t>BR</t>
  </si>
  <si>
    <t>IARI Kisan Mela</t>
  </si>
  <si>
    <t>Krishi Darshan Hisar</t>
  </si>
  <si>
    <t>Kisan Mela, Samastipur BR</t>
  </si>
  <si>
    <t>Kisan Mela, PUNE, MH</t>
  </si>
  <si>
    <t>KRA 2021-22</t>
  </si>
  <si>
    <t>KRA/GOALS</t>
  </si>
  <si>
    <t>DESCRIPTION</t>
  </si>
  <si>
    <t>MEASURES</t>
  </si>
  <si>
    <t>UNIT</t>
  </si>
  <si>
    <t>WEIGHTAGE</t>
  </si>
  <si>
    <t>LOGIC</t>
  </si>
  <si>
    <t>Period</t>
  </si>
  <si>
    <t>TARGET</t>
  </si>
  <si>
    <t>SELF RATING</t>
  </si>
  <si>
    <t>REMARKS</t>
  </si>
  <si>
    <t>ACHIEVE SALES TARGET IN GIVEN TERRITORY</t>
  </si>
  <si>
    <t>Process</t>
  </si>
  <si>
    <t>%</t>
  </si>
  <si>
    <t>Annual</t>
  </si>
  <si>
    <t>MARKETING CAMPAIGN AND FIELD VISITS</t>
  </si>
  <si>
    <t>2-A</t>
  </si>
  <si>
    <t>Exhibitions</t>
  </si>
  <si>
    <t>Exhibition No. -                                            No. of Days -</t>
  </si>
  <si>
    <t>2-B</t>
  </si>
  <si>
    <t>Field Visits</t>
  </si>
  <si>
    <t>Field Visit No.- 2086                                                       No. of  Days - 522</t>
  </si>
  <si>
    <t>Webinars</t>
  </si>
  <si>
    <t>Total Webinar = 48                                No.of Days =48</t>
  </si>
  <si>
    <t>2-C</t>
  </si>
  <si>
    <t>Institutions Visit</t>
  </si>
  <si>
    <t xml:space="preserve">Visits / Phone Calls or Mails to Area's Institution                                                         KVK's= 587                                                  SAU.s=    57                                                          </t>
  </si>
  <si>
    <t>SUBJECT ASSIGNMENTS IN ALLOTED CROPS</t>
  </si>
  <si>
    <t xml:space="preserve">Assignment on Subjects, Subject Images updation, POP's &amp;  knowledge development on subjects </t>
  </si>
  <si>
    <t>MANAGEMENT &amp; REPORTING ASSIGNMENTS IN GIVEN TERRITORY</t>
  </si>
  <si>
    <t>a</t>
  </si>
  <si>
    <t>Reporting</t>
  </si>
  <si>
    <t>Timely submission of Field visit report, Monthly Report, Consent Form and Expences submission</t>
  </si>
  <si>
    <t>b</t>
  </si>
  <si>
    <t>Call Data/Journey Plan</t>
  </si>
  <si>
    <t xml:space="preserve">Call data,Journey Plan of the each month, </t>
  </si>
  <si>
    <t>WEBSITE, SOCIAL MEDIA HANDLING</t>
  </si>
  <si>
    <t>Social Media Handling -                       Whatsapp Queries reply on Daily Basis</t>
  </si>
  <si>
    <t>Programme</t>
  </si>
  <si>
    <t xml:space="preserve"> SAFETY</t>
  </si>
  <si>
    <t>Ensure that all safety rules followed properly</t>
  </si>
  <si>
    <t>State</t>
  </si>
  <si>
    <t>Due Orchards 2021-22</t>
  </si>
  <si>
    <t>OIH</t>
  </si>
  <si>
    <t>AP</t>
  </si>
  <si>
    <t>KA</t>
  </si>
  <si>
    <t>TS</t>
  </si>
  <si>
    <t>TN</t>
  </si>
  <si>
    <t>OD</t>
  </si>
  <si>
    <t>WB</t>
  </si>
  <si>
    <t>JH</t>
  </si>
  <si>
    <t>UP</t>
  </si>
  <si>
    <t>RJ</t>
  </si>
  <si>
    <t>PB</t>
  </si>
  <si>
    <t>HP</t>
  </si>
  <si>
    <t>UK</t>
  </si>
  <si>
    <t>MP</t>
  </si>
  <si>
    <t>NE</t>
  </si>
  <si>
    <t>Tentative Target</t>
  </si>
  <si>
    <t>Total</t>
  </si>
  <si>
    <t>VNR Bihi Field Visits - 2021-22</t>
  </si>
  <si>
    <t>Total with Target</t>
  </si>
  <si>
    <t xml:space="preserve">Field Visit Planned </t>
  </si>
  <si>
    <t>Field Visit Achieved</t>
  </si>
  <si>
    <t>Dec</t>
  </si>
  <si>
    <t>Feb</t>
  </si>
  <si>
    <t>Mar</t>
  </si>
  <si>
    <t xml:space="preserve">Field Visits </t>
  </si>
  <si>
    <t>Expo.</t>
  </si>
  <si>
    <t>KVK</t>
  </si>
  <si>
    <t>SAU/ICAR Institutions</t>
  </si>
  <si>
    <t xml:space="preserve">No. of Districts </t>
  </si>
  <si>
    <t>Total No. of Districts</t>
  </si>
  <si>
    <t xml:space="preserve">AP </t>
  </si>
  <si>
    <t>Plan</t>
  </si>
  <si>
    <t>Achievement</t>
  </si>
  <si>
    <t>SUMMARY 2021--22</t>
  </si>
  <si>
    <t>Month</t>
  </si>
  <si>
    <t>Days Available</t>
  </si>
  <si>
    <t xml:space="preserve">Sundays </t>
  </si>
  <si>
    <t>Holidays</t>
  </si>
  <si>
    <t>Leave Days</t>
  </si>
  <si>
    <t>No. working Days</t>
  </si>
  <si>
    <t>Office Days</t>
  </si>
  <si>
    <t>Field / Orchard Visits</t>
  </si>
  <si>
    <t>Farmer Meetings</t>
  </si>
  <si>
    <t xml:space="preserve">Training </t>
  </si>
  <si>
    <t xml:space="preserve">Visitors </t>
  </si>
  <si>
    <t xml:space="preserve">Sales </t>
  </si>
  <si>
    <t xml:space="preserve">No. of Exhib. </t>
  </si>
  <si>
    <t>Days Spent</t>
  </si>
  <si>
    <t>No. of orchards</t>
  </si>
  <si>
    <t>Webinar</t>
  </si>
  <si>
    <t>Days spent</t>
  </si>
  <si>
    <t>States</t>
  </si>
  <si>
    <t>No. of Farmer meetings</t>
  </si>
  <si>
    <t xml:space="preserve">No. of trainings </t>
  </si>
  <si>
    <t xml:space="preserve"> Expected</t>
  </si>
  <si>
    <t xml:space="preserve">VNR-BIHI </t>
  </si>
  <si>
    <t>OTHER FRUITS</t>
  </si>
  <si>
    <t>April</t>
  </si>
  <si>
    <t>Exec.</t>
  </si>
  <si>
    <t>May</t>
  </si>
  <si>
    <t>June</t>
  </si>
  <si>
    <t>Q1</t>
  </si>
  <si>
    <t xml:space="preserve">July </t>
  </si>
  <si>
    <t>Aug</t>
  </si>
  <si>
    <t>Sept</t>
  </si>
  <si>
    <t>Q2</t>
  </si>
  <si>
    <t>Oct</t>
  </si>
  <si>
    <t>Nov</t>
  </si>
  <si>
    <t>Q3</t>
  </si>
  <si>
    <t>Jan</t>
  </si>
  <si>
    <t>Q4</t>
  </si>
  <si>
    <t>Exhibition No. - 8                                          No. of Days - 8</t>
  </si>
  <si>
    <t>Total Webinar = 8                                                     No.of Days = 8</t>
  </si>
  <si>
    <t xml:space="preserve">Due to ill time management the consolidated team reporting was not done on time. </t>
  </si>
  <si>
    <t>All call datas during office hours and field visit plan are submitted on time.</t>
  </si>
  <si>
    <t>Facebook Updation on new products, Exhibition Attended, New Initivatives are published on FB Page timely</t>
  </si>
  <si>
    <t>Safety Measure on andd off the Filed and Offices are followed as per the HR Guidelines.</t>
  </si>
  <si>
    <t>Sales target                                                                   1. VNR Bihi                      = 900000                                         2. VNR Madhur              = 50000                                                        4. VNR Kathal                 = 1000                                    5. Jamun                            = 700                                                  6. Mosambi                      = 7000                                       7. Bael                                = 1000                                                    8- Apple Ber                    = 1000                                       9. Other Varieties         = 40000</t>
  </si>
  <si>
    <t>Sales Achieved                                                               1. VNR Bihi                      =746895                                          2. VNR Madhur              =26266                                                      4. VNR Kathal                 =4510                                   5. Jamun                            =1125                                                6. Mosambi                     =13113                                    7. Bael                                =2001                                               8- Apple Ber                    =2594                                  9. Other Varieties         = 24857</t>
  </si>
  <si>
    <t xml:space="preserve"> No. of Webinar</t>
  </si>
  <si>
    <t>MH,DL</t>
  </si>
  <si>
    <t>HP, PB, HR,MP,KA</t>
  </si>
  <si>
    <t>EXHIBITIONS AND TRAINING ATTENDED - 2021-22</t>
  </si>
  <si>
    <t>S.NO</t>
  </si>
  <si>
    <t>EVENT NAME</t>
  </si>
  <si>
    <t>START DATE</t>
  </si>
  <si>
    <t>END DATE</t>
  </si>
  <si>
    <t>VENUE</t>
  </si>
  <si>
    <t>PARTICIPANTS</t>
  </si>
  <si>
    <t>ICAR-CCRI Training</t>
  </si>
  <si>
    <t>16.08.21</t>
  </si>
  <si>
    <t>19.08.21</t>
  </si>
  <si>
    <t>ICAR-CCRI, Nagpur</t>
  </si>
  <si>
    <t>Maharashtra</t>
  </si>
  <si>
    <t>VNPL Team</t>
  </si>
  <si>
    <t>10th Agri Asia</t>
  </si>
  <si>
    <t>09.12.21</t>
  </si>
  <si>
    <t>11.12.21</t>
  </si>
  <si>
    <t>Helipad Exhibition Centre - Gandhinagar</t>
  </si>
  <si>
    <t>Gujrat</t>
  </si>
  <si>
    <t>N. Varun, Priyadarshan Dewan, Saurabh Pradhan</t>
  </si>
  <si>
    <t>24.12.21</t>
  </si>
  <si>
    <t>27.12.21</t>
  </si>
  <si>
    <t>Reshimbagh Ground, Nagpur, MH</t>
  </si>
  <si>
    <t>N. Varun Kumar, Priyadarshan Dewan, Saurabh Pradhan</t>
  </si>
  <si>
    <t>Krushi Mela</t>
  </si>
  <si>
    <t>24.02.22</t>
  </si>
  <si>
    <t>28.02.22</t>
  </si>
  <si>
    <t>Sangli</t>
  </si>
  <si>
    <t>Saurabh Pradhan, Rohit Rai, Devesh Shukla</t>
  </si>
  <si>
    <t>Krishi Vigyan Mela</t>
  </si>
  <si>
    <t>09.03.22</t>
  </si>
  <si>
    <t>11.03.22</t>
  </si>
  <si>
    <t>IARI, PUSA, New Delhi</t>
  </si>
  <si>
    <t>New Delhi</t>
  </si>
  <si>
    <t>Saurabh Pradhan</t>
  </si>
  <si>
    <t>Farm Tech Asia</t>
  </si>
  <si>
    <t>14.03.22</t>
  </si>
  <si>
    <t>IGKV, Raipur</t>
  </si>
  <si>
    <t>Chhattisgarh</t>
  </si>
  <si>
    <t>Priyadarshan Dewan, Team-Production</t>
  </si>
  <si>
    <t>Kisan Mela - RPCAU</t>
  </si>
  <si>
    <t>12.03.22</t>
  </si>
  <si>
    <t>RPCAU, Pusa, Samastipur</t>
  </si>
  <si>
    <t>Bihar</t>
  </si>
  <si>
    <t>Sazid Raza, N. Varun Kumar</t>
  </si>
  <si>
    <t>Kisan</t>
  </si>
  <si>
    <t>23.03.22</t>
  </si>
  <si>
    <t>27.03.22</t>
  </si>
  <si>
    <t>PIFCC, PUNE, MH</t>
  </si>
  <si>
    <t>N. Varun Kumar, Rohit Rai</t>
  </si>
  <si>
    <t>N.India, MH, MP, OD, GJ, CG, S.India</t>
  </si>
  <si>
    <t>TN,MH</t>
  </si>
  <si>
    <t xml:space="preserve">KVK's=  34                                                    SAU.s=   10                                                       </t>
  </si>
  <si>
    <t>VNR Bihi</t>
  </si>
  <si>
    <t>VNR Madhur</t>
  </si>
  <si>
    <t>Nucellar</t>
  </si>
  <si>
    <t>Goma Priyanka</t>
  </si>
  <si>
    <t>Fig</t>
  </si>
  <si>
    <t>Lime Lemon</t>
  </si>
  <si>
    <t>A.Ber</t>
  </si>
  <si>
    <t>Bael</t>
  </si>
  <si>
    <t>VNR Kathal</t>
  </si>
  <si>
    <t>Sales Plan VS Achievement of different fruit crops</t>
  </si>
  <si>
    <t>This Year during Q2 it was decided we will give only 2 visit per orchard. But the calculation was made with 3 visits per orchard.</t>
  </si>
  <si>
    <t>MH,OD</t>
  </si>
  <si>
    <t>MP MH</t>
  </si>
  <si>
    <t>TOTAL WORKING DAYS</t>
  </si>
  <si>
    <t>NO. OF OFFICE DAYS</t>
  </si>
  <si>
    <t xml:space="preserve">NO. OF EXPO DAYS </t>
  </si>
  <si>
    <t>NO. OF FIELD VISIT DAYS</t>
  </si>
  <si>
    <t xml:space="preserve">NO. OF TRAINING DAYS </t>
  </si>
  <si>
    <t xml:space="preserve">NO. OF FARMERS MEETING DAYS </t>
  </si>
  <si>
    <t>NO. OF TOURS</t>
  </si>
  <si>
    <t>AVG. DAYS PER EXHIBITION</t>
  </si>
  <si>
    <t>AVG. NO. OF VISIT PER DAY</t>
  </si>
  <si>
    <t>AVG VISIT OF ORCHARD/ TOUR</t>
  </si>
  <si>
    <t>Other Fruits</t>
  </si>
  <si>
    <t>Date</t>
  </si>
  <si>
    <t>0-6 MONTHS</t>
  </si>
  <si>
    <t>1 - 2 YEAR</t>
  </si>
  <si>
    <t>MONDAY</t>
  </si>
  <si>
    <t>NORTH INDIA + CG+ EAST INDIA</t>
  </si>
  <si>
    <t>WEDNESDAY</t>
  </si>
  <si>
    <t>NORTH INDIA + CG+ MP</t>
  </si>
  <si>
    <t>SOUTH INDIA</t>
  </si>
  <si>
    <t>TOTAL</t>
  </si>
  <si>
    <t>MH+ GUJRAT</t>
  </si>
  <si>
    <t>EAST+MH+GJ</t>
  </si>
  <si>
    <t>1 YEAR - 2 YEAR</t>
  </si>
  <si>
    <t xml:space="preserve"> 6 MONTHS-1 YEAR</t>
  </si>
  <si>
    <t>TOTAL WEBINAR</t>
  </si>
  <si>
    <t>TOTAL DAYS</t>
  </si>
  <si>
    <t>Total Span</t>
  </si>
  <si>
    <t>2 Months</t>
  </si>
  <si>
    <t>Repeat OCT - DEC</t>
  </si>
  <si>
    <t>Days Required</t>
  </si>
  <si>
    <t>Total Webinar</t>
  </si>
  <si>
    <t>Webinar Planned</t>
  </si>
  <si>
    <t>Achieved</t>
  </si>
  <si>
    <t>DAYs of Webinar to be Conducted</t>
  </si>
  <si>
    <t>1.5 Months</t>
  </si>
  <si>
    <t>VNR Bihi booking in Hand = 246332 No. of plants.                                                                       In case of VNR Madhur the stock was exhausted. The other varieties too were supplied as per availibility.                                                                           ANX 1.</t>
  </si>
  <si>
    <t>ANX.2</t>
  </si>
  <si>
    <t>Short of Staff &amp; Covid -19 situation in first half of the Year forced us to change the track where a format of webinar series was initiated to bridge the gap with our existing as well as those customers who had pre - booked the plants with us.  The objective was planned on the basis of 9 lac plant supplies &amp; carry forward visits of last year 2020-21 which was not done due to pandemic.                                                                            ANX.3</t>
  </si>
  <si>
    <t>As restrictions on covid  were releaxed after Q2 - we back routed to live field visits and stopped the targeted webinars.                                                                                      N.B The webinars were initiated to fill the gap of covid restrictions on travel.                                     ANX.4</t>
  </si>
  <si>
    <t>KVK/INSTITUTE</t>
  </si>
  <si>
    <t>LOCATION</t>
  </si>
  <si>
    <t>DISTRICT</t>
  </si>
  <si>
    <t>PERSON CONTACTED</t>
  </si>
  <si>
    <t>DESIGNATION</t>
  </si>
  <si>
    <t>CONTACT NO.</t>
  </si>
  <si>
    <t>MONTH</t>
  </si>
  <si>
    <t>VNPL STAFF</t>
  </si>
  <si>
    <t>Head</t>
  </si>
  <si>
    <t>Bhubaneshwar</t>
  </si>
  <si>
    <t>Sr. Sci./Head</t>
  </si>
  <si>
    <t>Jamui</t>
  </si>
  <si>
    <t>Dr. S.K Singh, Rupesh Agrawal</t>
  </si>
  <si>
    <t>Sr. Sci. &amp; KVK Head, Asst. Dir. Hort</t>
  </si>
  <si>
    <t>Jul</t>
  </si>
  <si>
    <t>Sazid Raza</t>
  </si>
  <si>
    <t>Katihar</t>
  </si>
  <si>
    <t>Sabour</t>
  </si>
  <si>
    <t>Mr. Pankaj Kumar</t>
  </si>
  <si>
    <t>Head, SMS (Hort.)</t>
  </si>
  <si>
    <t>06452-246875</t>
  </si>
  <si>
    <t>OUAT Campus</t>
  </si>
  <si>
    <t>Bargarh</t>
  </si>
  <si>
    <t>SMS (Hort.)</t>
  </si>
  <si>
    <t>06682 225238</t>
  </si>
  <si>
    <t>Devesh Shukla, Priyadarshan Dewan</t>
  </si>
  <si>
    <t>Sonepur</t>
  </si>
  <si>
    <t>Dr. Jibanjit Sen</t>
  </si>
  <si>
    <t>06861-2300500</t>
  </si>
  <si>
    <t>OAUT Campus</t>
  </si>
  <si>
    <t>Deogarh</t>
  </si>
  <si>
    <t>06762-226810</t>
  </si>
  <si>
    <t>Jharsugda</t>
  </si>
  <si>
    <t>0124-2764907</t>
  </si>
  <si>
    <t>Sambalpur</t>
  </si>
  <si>
    <t>0663-260507</t>
  </si>
  <si>
    <t>Sundergarh-1</t>
  </si>
  <si>
    <t>06622-211793</t>
  </si>
  <si>
    <t>Kaneri</t>
  </si>
  <si>
    <t>Kolhapur</t>
  </si>
  <si>
    <t>Dr. Ravindra Singh</t>
  </si>
  <si>
    <t>0231-2980001</t>
  </si>
  <si>
    <t>Rohit Rai</t>
  </si>
  <si>
    <t>Balod</t>
  </si>
  <si>
    <t>Baldev Agrawal</t>
  </si>
  <si>
    <t>Bhatapara</t>
  </si>
  <si>
    <t>Smt. Savita Rajput</t>
  </si>
  <si>
    <t>07723-204852</t>
  </si>
  <si>
    <t>Rajnandgaon</t>
  </si>
  <si>
    <t>Dr. Gunjan Jha</t>
  </si>
  <si>
    <t>07744-291525</t>
  </si>
  <si>
    <t>Anjora</t>
  </si>
  <si>
    <t>Durg</t>
  </si>
  <si>
    <t>0788-2623461</t>
  </si>
  <si>
    <t>UAS Campus</t>
  </si>
  <si>
    <t>Raichur</t>
  </si>
  <si>
    <t>Devesh Shukla, Saurabh Pradhan</t>
  </si>
  <si>
    <t>UHS Campus</t>
  </si>
  <si>
    <t>Bagalkot</t>
  </si>
  <si>
    <t>Dr. Airadevi P. Angadi</t>
  </si>
  <si>
    <t>08354-223543 / 7204635739</t>
  </si>
  <si>
    <t>Ambikapur</t>
  </si>
  <si>
    <t>Sarguja</t>
  </si>
  <si>
    <t>07774-232840</t>
  </si>
  <si>
    <t>Bilaspur</t>
  </si>
  <si>
    <t>Dr. S.P Singh</t>
  </si>
  <si>
    <t>0775-291527</t>
  </si>
  <si>
    <t>IGKV Campus</t>
  </si>
  <si>
    <t>Gariyaband</t>
  </si>
  <si>
    <t>Dr Ishwar Singh</t>
  </si>
  <si>
    <t xml:space="preserve">Head </t>
  </si>
  <si>
    <t>Sazid Raza, Rohit Rai</t>
  </si>
  <si>
    <t>Janjgir-Champa</t>
  </si>
  <si>
    <t>Dr. Rajiv Dixit</t>
  </si>
  <si>
    <t>Jashpur</t>
  </si>
  <si>
    <t>Dr S. K.  Paikra</t>
  </si>
  <si>
    <t>Kawardha</t>
  </si>
  <si>
    <t>Yogesh Koushik</t>
  </si>
  <si>
    <t>Program Head</t>
  </si>
  <si>
    <t>Had conversation with KVK head Dr. B.P Tripathi. But due to his busy schedule he was unavailable at the time of visit. So he asked the VNPL staff to co-orrdinate with the Program Head- Mr. Yogesh Koushik.</t>
  </si>
  <si>
    <t>Mahasamund</t>
  </si>
  <si>
    <t>Dr S. K. Verma</t>
  </si>
  <si>
    <t>9424214626 (Head) / 8770799609</t>
  </si>
  <si>
    <t>College Of Agricultural Engineering &amp; Technology and Research Station Campus</t>
  </si>
  <si>
    <t>Mungeli</t>
  </si>
  <si>
    <t>9406236329 (Dr B.L.Sinha, Head)</t>
  </si>
  <si>
    <t>BIRDS KVK</t>
  </si>
  <si>
    <t>Belgavi</t>
  </si>
  <si>
    <t>Smt. R.B Karabhari</t>
  </si>
  <si>
    <t>K.H. Patil KVK</t>
  </si>
  <si>
    <t>Gadag</t>
  </si>
  <si>
    <t>8372-289606/289325/289069</t>
  </si>
  <si>
    <t>KLE KVK</t>
  </si>
  <si>
    <t>Mrs. Sridevi B. Angadi</t>
  </si>
  <si>
    <t>Farm Science Centre, Gangavathi</t>
  </si>
  <si>
    <t>Ballari</t>
  </si>
  <si>
    <t>Dr. M.V Ravi</t>
  </si>
  <si>
    <t>08533-272518</t>
  </si>
  <si>
    <t>Hagari</t>
  </si>
  <si>
    <t xml:space="preserve">Dr. Ramesh B. K </t>
  </si>
  <si>
    <t>08392-265080 / 9480696317</t>
  </si>
  <si>
    <t xml:space="preserve"> Hatkanangale </t>
  </si>
  <si>
    <t>0231-2950401</t>
  </si>
  <si>
    <t>Narayangaon</t>
  </si>
  <si>
    <t>Pune</t>
  </si>
  <si>
    <t>02132-297018</t>
  </si>
  <si>
    <t>Raipur</t>
  </si>
  <si>
    <t>Dr  Goutam Roy</t>
  </si>
  <si>
    <t>Farm Science Centre</t>
  </si>
  <si>
    <t>Raigarh</t>
  </si>
  <si>
    <t>Dr. R.K Swarnkar</t>
  </si>
  <si>
    <t>07762-291119</t>
  </si>
  <si>
    <t xml:space="preserve">Mar </t>
  </si>
  <si>
    <t>Baramati</t>
  </si>
  <si>
    <t>02112-255207/255227</t>
  </si>
  <si>
    <t>BAU Campus</t>
  </si>
  <si>
    <t>Ranchi</t>
  </si>
  <si>
    <t>Dr. Omkarnath Singh</t>
  </si>
  <si>
    <t>9861068179, 0651-2450777</t>
  </si>
  <si>
    <t>Priyadarshan Dewan, N. Varun Kumar</t>
  </si>
  <si>
    <t>SAU/CAU</t>
  </si>
  <si>
    <t>UHS</t>
  </si>
  <si>
    <t>Udyanagiri</t>
  </si>
  <si>
    <t>Dr. D.R Patil</t>
  </si>
  <si>
    <t>Dir. Of Research</t>
  </si>
  <si>
    <t>08354-230276 / 279</t>
  </si>
  <si>
    <t>IIHR-CHES</t>
  </si>
  <si>
    <t>Research Station</t>
  </si>
  <si>
    <t>Tumkur</t>
  </si>
  <si>
    <t>NA</t>
  </si>
  <si>
    <t>COE (Vegetable &amp; Fruits)</t>
  </si>
  <si>
    <t>Gharaunda</t>
  </si>
  <si>
    <t>OUAT</t>
  </si>
  <si>
    <t>0674-2397970 / 2397818</t>
  </si>
  <si>
    <t>Saurabh Pradhan, N. Varun Kumar</t>
  </si>
  <si>
    <t xml:space="preserve">UAS </t>
  </si>
  <si>
    <t>Dr. K.N Kattimani</t>
  </si>
  <si>
    <t>0836-2214420</t>
  </si>
  <si>
    <t>Dr. Maheshwarappa H.P</t>
  </si>
  <si>
    <t>08354-230177 / 9480696387</t>
  </si>
  <si>
    <t>IGKV</t>
  </si>
  <si>
    <t>Labhandi</t>
  </si>
  <si>
    <t>Dr. Girish Chandel</t>
  </si>
  <si>
    <t>077124 42537</t>
  </si>
  <si>
    <t>RPCAU</t>
  </si>
  <si>
    <t>Pusa</t>
  </si>
  <si>
    <t>Samastipur</t>
  </si>
  <si>
    <t>Dr. R.C Shrivastava</t>
  </si>
  <si>
    <t>06274-240226</t>
  </si>
  <si>
    <t>Devesh Shukla, Sazid Raza</t>
  </si>
  <si>
    <t>Raj Bhawan, Governor's office</t>
  </si>
  <si>
    <t>Ramesh Bais, Major Apurv Sharma</t>
  </si>
  <si>
    <t>Governor, ADC</t>
  </si>
  <si>
    <t>0651 - 2283465 / 66 / 67</t>
  </si>
  <si>
    <t>CCSHAU</t>
  </si>
  <si>
    <t>Hisar</t>
  </si>
  <si>
    <t>DOE, Sr. Pvt. Secretary to VC, HOD (Veg. Sci.)</t>
  </si>
  <si>
    <t>01662-231640</t>
  </si>
  <si>
    <t>Rohit Rai, Prashant Rawat</t>
  </si>
  <si>
    <t>VC, DRS, HOD -FRUITS, DEE</t>
  </si>
  <si>
    <t>VC, DRS, DEE</t>
  </si>
  <si>
    <t>Dr. Vinod Batra, S.K Saluja  ,Dr. T.P Malik</t>
  </si>
  <si>
    <t>KVK &amp; STATE AGRICULTURE UNIVERSITY VISIT 2021-22</t>
  </si>
  <si>
    <t>Attendees</t>
  </si>
  <si>
    <t>Priyadarshan Dewan, Saurabh Pradhan Team-Production</t>
  </si>
  <si>
    <t>Figures of KVK &amp; SAU highlites the total number of Exsisting Institution throughout India. The visits were mostly planned with Exhibitions and field visits. Since the Exhibitions volume was not certain so the no. of said Institutes were not fullfilled.                                                                               ANX.5</t>
  </si>
  <si>
    <t xml:space="preserve">POP on Custard Apple completed, while POP on Jackfruit, Bael, Jamun, Fig, Lime&amp; Lemons, Sweet Lime is under process. Training of Team on Citrus was conducted at CCRI Nagpur for knowledge updation.  </t>
  </si>
  <si>
    <t xml:space="preserve">Team Field Visit = 1299                                                 Team No. of Days = 260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</si>
</sst>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29">
    <font>
      <sz val="11"/>
      <color theme="1"/>
      <name val="Calibri"/>
      <family val="2"/>
      <scheme val="minor"/>
    </font>
    <font>
      <b/>
      <sz val="14"/>
      <color indexed="8"/>
      <name val="Cambria"/>
      <family val="1"/>
    </font>
    <font>
      <b/>
      <sz val="11"/>
      <color indexed="8"/>
      <name val="Cambria"/>
      <family val="1"/>
    </font>
    <font>
      <sz val="11"/>
      <color indexed="8"/>
      <name val="Cambria"/>
      <family val="1"/>
    </font>
    <font>
      <sz val="11"/>
      <color theme="1"/>
      <name val="Cambria"/>
      <family val="1"/>
    </font>
    <font>
      <sz val="8"/>
      <name val="Calibri"/>
      <family val="2"/>
      <scheme val="minor"/>
    </font>
    <font>
      <b/>
      <sz val="24"/>
      <color theme="1"/>
      <name val="Cambria"/>
      <family val="1"/>
    </font>
    <font>
      <sz val="10"/>
      <color theme="1"/>
      <name val="Cambria"/>
      <family val="1"/>
    </font>
    <font>
      <b/>
      <sz val="12"/>
      <color theme="1"/>
      <name val="Cambria"/>
      <family val="1"/>
    </font>
    <font>
      <sz val="12"/>
      <color theme="1"/>
      <name val="Cambria"/>
      <family val="1"/>
    </font>
    <font>
      <b/>
      <sz val="16"/>
      <color theme="1"/>
      <name val="Cambria"/>
      <family val="1"/>
    </font>
    <font>
      <b/>
      <sz val="18"/>
      <color theme="1"/>
      <name val="Cambria"/>
      <family val="1"/>
    </font>
    <font>
      <b/>
      <sz val="14"/>
      <color theme="1"/>
      <name val="Cambria"/>
      <family val="1"/>
    </font>
    <font>
      <b/>
      <sz val="11"/>
      <color theme="1"/>
      <name val="Cambria"/>
      <family val="1"/>
    </font>
    <font>
      <b/>
      <sz val="20"/>
      <color theme="1"/>
      <name val="Cambria"/>
      <family val="1"/>
    </font>
    <font>
      <b/>
      <sz val="26"/>
      <color theme="1"/>
      <name val="Cambria"/>
      <family val="1"/>
    </font>
    <font>
      <b/>
      <sz val="10"/>
      <color theme="1"/>
      <name val="Cambria"/>
      <family val="1"/>
    </font>
    <font>
      <sz val="11"/>
      <name val="Cambria"/>
      <family val="1"/>
    </font>
    <font>
      <b/>
      <sz val="9"/>
      <color indexed="81"/>
      <name val="Tahoma"/>
      <family val="2"/>
    </font>
    <font>
      <sz val="9"/>
      <color indexed="81"/>
      <name val="Tahoma"/>
      <charset val="1"/>
    </font>
    <font>
      <b/>
      <sz val="9"/>
      <color indexed="81"/>
      <name val="Tahoma"/>
      <charset val="1"/>
    </font>
    <font>
      <b/>
      <sz val="16"/>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2"/>
      <color rgb="FF222222"/>
      <name val="Calibri"/>
      <family val="2"/>
      <scheme val="minor"/>
    </font>
    <font>
      <sz val="9"/>
      <color indexed="81"/>
      <name val="Tahoma"/>
      <family val="2"/>
    </font>
    <font>
      <sz val="11"/>
      <color theme="1"/>
      <name val="Cambria"/>
      <charset val="134"/>
    </font>
    <font>
      <sz val="18"/>
      <color theme="1"/>
      <name val="Cambria"/>
      <family val="1"/>
    </font>
  </fonts>
  <fills count="18">
    <fill>
      <patternFill patternType="none"/>
    </fill>
    <fill>
      <patternFill patternType="gray125"/>
    </fill>
    <fill>
      <patternFill patternType="solid">
        <fgColor theme="4"/>
        <bgColor indexed="64"/>
      </patternFill>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7030A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0070C0"/>
        <bgColor indexed="64"/>
      </patternFill>
    </fill>
    <fill>
      <patternFill patternType="solid">
        <fgColor theme="8"/>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rgb="FFC00000"/>
        <bgColor indexed="64"/>
      </patternFill>
    </fill>
  </fills>
  <borders count="31">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top/>
      <bottom/>
      <diagonal/>
    </border>
  </borders>
  <cellStyleXfs count="1">
    <xf numFmtId="0" fontId="0" fillId="0" borderId="0"/>
  </cellStyleXfs>
  <cellXfs count="234">
    <xf numFmtId="0" fontId="0" fillId="0" borderId="0" xfId="0"/>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top" wrapText="1"/>
    </xf>
    <xf numFmtId="9" fontId="7" fillId="4" borderId="3" xfId="0" applyNumberFormat="1" applyFont="1" applyFill="1" applyBorder="1" applyAlignment="1">
      <alignment horizontal="center" vertical="center"/>
    </xf>
    <xf numFmtId="0" fontId="7" fillId="4" borderId="3" xfId="0" applyFont="1" applyFill="1" applyBorder="1" applyAlignment="1">
      <alignment horizontal="left" vertical="center" wrapText="1"/>
    </xf>
    <xf numFmtId="0" fontId="7" fillId="4" borderId="6" xfId="0" applyFont="1" applyFill="1" applyBorder="1" applyAlignment="1">
      <alignment horizontal="center" vertical="center"/>
    </xf>
    <xf numFmtId="0" fontId="7" fillId="4" borderId="15" xfId="0" applyFont="1" applyFill="1" applyBorder="1" applyAlignment="1">
      <alignment horizontal="center" vertical="center" wrapText="1"/>
    </xf>
    <xf numFmtId="0" fontId="4" fillId="0" borderId="3" xfId="0" applyFont="1" applyBorder="1" applyAlignment="1">
      <alignment horizontal="center" vertical="center"/>
    </xf>
    <xf numFmtId="0" fontId="7" fillId="0" borderId="0" xfId="0" applyFont="1" applyAlignment="1">
      <alignment horizontal="center" vertical="center" wrapText="1"/>
    </xf>
    <xf numFmtId="0" fontId="7" fillId="4" borderId="3" xfId="0" applyFont="1" applyFill="1" applyBorder="1" applyAlignment="1">
      <alignment vertical="center" wrapText="1"/>
    </xf>
    <xf numFmtId="0" fontId="7" fillId="4" borderId="16" xfId="0" applyFont="1" applyFill="1" applyBorder="1" applyAlignment="1">
      <alignment horizontal="center" vertical="center"/>
    </xf>
    <xf numFmtId="0" fontId="8" fillId="0" borderId="3" xfId="0" applyFont="1" applyBorder="1" applyAlignment="1">
      <alignment horizontal="center"/>
    </xf>
    <xf numFmtId="0" fontId="9" fillId="0" borderId="3" xfId="0" applyFont="1" applyBorder="1" applyAlignment="1">
      <alignment horizontal="center"/>
    </xf>
    <xf numFmtId="0" fontId="9" fillId="4" borderId="3" xfId="0" applyFont="1" applyFill="1" applyBorder="1" applyAlignment="1">
      <alignment horizontal="center"/>
    </xf>
    <xf numFmtId="0" fontId="8" fillId="0" borderId="17" xfId="0" applyFont="1" applyBorder="1" applyAlignment="1">
      <alignment horizontal="center"/>
    </xf>
    <xf numFmtId="0" fontId="10" fillId="0" borderId="3" xfId="0" applyFont="1" applyBorder="1" applyAlignment="1">
      <alignment horizontal="center"/>
    </xf>
    <xf numFmtId="0" fontId="0" fillId="0" borderId="3" xfId="0" applyBorder="1"/>
    <xf numFmtId="0" fontId="4" fillId="0" borderId="3" xfId="0" applyFont="1" applyBorder="1" applyAlignment="1">
      <alignment horizontal="center"/>
    </xf>
    <xf numFmtId="0" fontId="12" fillId="0" borderId="3" xfId="0" applyFont="1" applyBorder="1" applyAlignment="1">
      <alignment horizontal="center"/>
    </xf>
    <xf numFmtId="0" fontId="11" fillId="0" borderId="3" xfId="0" applyFont="1" applyBorder="1" applyAlignment="1">
      <alignment horizontal="center"/>
    </xf>
    <xf numFmtId="0" fontId="4" fillId="0" borderId="3" xfId="0" applyFont="1" applyBorder="1"/>
    <xf numFmtId="0" fontId="4" fillId="0" borderId="0" xfId="0" applyFont="1"/>
    <xf numFmtId="0" fontId="4" fillId="0" borderId="0" xfId="0" applyFont="1" applyAlignment="1">
      <alignment horizontal="center"/>
    </xf>
    <xf numFmtId="0" fontId="4" fillId="0" borderId="3" xfId="0" applyFont="1" applyFill="1" applyBorder="1" applyAlignment="1">
      <alignment horizontal="center"/>
    </xf>
    <xf numFmtId="0" fontId="10" fillId="0" borderId="3" xfId="0" applyFont="1" applyBorder="1"/>
    <xf numFmtId="0" fontId="13" fillId="5" borderId="20" xfId="0" applyFont="1" applyFill="1" applyBorder="1" applyAlignment="1">
      <alignment horizontal="center" vertical="center" wrapText="1"/>
    </xf>
    <xf numFmtId="0" fontId="13" fillId="0" borderId="0" xfId="0" applyFont="1"/>
    <xf numFmtId="0" fontId="13" fillId="5" borderId="5"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4" fillId="0" borderId="26" xfId="0" applyFont="1" applyBorder="1"/>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4" fillId="5" borderId="3" xfId="0" applyFont="1" applyFill="1" applyBorder="1"/>
    <xf numFmtId="0" fontId="4" fillId="5"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6" xfId="0" applyFont="1" applyFill="1" applyBorder="1"/>
    <xf numFmtId="0" fontId="4" fillId="0" borderId="3" xfId="0" applyFont="1" applyBorder="1" applyAlignment="1">
      <alignment horizontal="center" vertical="center" wrapText="1"/>
    </xf>
    <xf numFmtId="0" fontId="4" fillId="0" borderId="28" xfId="0" applyFont="1" applyBorder="1" applyAlignment="1">
      <alignment horizontal="center" vertical="center"/>
    </xf>
    <xf numFmtId="0" fontId="4" fillId="6" borderId="27" xfId="0" applyFont="1" applyFill="1" applyBorder="1"/>
    <xf numFmtId="0" fontId="4" fillId="6" borderId="27" xfId="0" applyFont="1" applyFill="1" applyBorder="1" applyAlignment="1">
      <alignment horizontal="center" vertical="center"/>
    </xf>
    <xf numFmtId="0" fontId="4" fillId="6" borderId="3" xfId="0" applyFont="1" applyFill="1" applyBorder="1" applyAlignment="1">
      <alignment horizontal="center" vertical="center"/>
    </xf>
    <xf numFmtId="0" fontId="4" fillId="5" borderId="26" xfId="0" applyFont="1" applyFill="1" applyBorder="1" applyAlignment="1">
      <alignment horizontal="center" vertical="center"/>
    </xf>
    <xf numFmtId="1" fontId="4" fillId="0" borderId="3" xfId="0" applyNumberFormat="1" applyFont="1" applyBorder="1" applyAlignment="1">
      <alignment horizontal="center" vertical="center"/>
    </xf>
    <xf numFmtId="1" fontId="4" fillId="0" borderId="26" xfId="0" applyNumberFormat="1" applyFont="1" applyBorder="1" applyAlignment="1">
      <alignment horizontal="center" vertical="center"/>
    </xf>
    <xf numFmtId="0" fontId="17" fillId="0" borderId="26" xfId="0" applyFont="1" applyBorder="1" applyAlignment="1">
      <alignment horizontal="center" vertical="center"/>
    </xf>
    <xf numFmtId="0" fontId="4" fillId="5" borderId="3" xfId="0" applyFont="1" applyFill="1" applyBorder="1" applyAlignment="1">
      <alignment horizontal="center"/>
    </xf>
    <xf numFmtId="0" fontId="4" fillId="0" borderId="15" xfId="0" applyFont="1" applyBorder="1" applyAlignment="1">
      <alignment horizontal="center" vertical="center"/>
    </xf>
    <xf numFmtId="0" fontId="4" fillId="6" borderId="26" xfId="0" applyFont="1" applyFill="1" applyBorder="1"/>
    <xf numFmtId="0" fontId="4" fillId="6" borderId="16" xfId="0" applyFont="1" applyFill="1" applyBorder="1" applyAlignment="1">
      <alignment horizontal="center" vertical="center"/>
    </xf>
    <xf numFmtId="0" fontId="4" fillId="5" borderId="16" xfId="0" applyFont="1" applyFill="1" applyBorder="1"/>
    <xf numFmtId="0" fontId="4" fillId="5" borderId="15" xfId="0" applyFont="1" applyFill="1" applyBorder="1" applyAlignment="1">
      <alignment horizontal="center" vertical="center"/>
    </xf>
    <xf numFmtId="0" fontId="4" fillId="6" borderId="3" xfId="0" applyFont="1" applyFill="1" applyBorder="1"/>
    <xf numFmtId="0" fontId="13" fillId="6" borderId="3" xfId="0" applyFont="1" applyFill="1" applyBorder="1" applyAlignment="1">
      <alignment horizontal="center" vertical="center"/>
    </xf>
    <xf numFmtId="0" fontId="4" fillId="0" borderId="0" xfId="0" applyFont="1" applyAlignment="1">
      <alignment vertical="center"/>
    </xf>
    <xf numFmtId="0" fontId="7" fillId="4" borderId="3" xfId="0" applyFont="1" applyFill="1" applyBorder="1" applyAlignment="1">
      <alignment vertical="top" wrapText="1"/>
    </xf>
    <xf numFmtId="0" fontId="7" fillId="4" borderId="3" xfId="0" applyFont="1" applyFill="1" applyBorder="1" applyAlignment="1">
      <alignment vertical="center"/>
    </xf>
    <xf numFmtId="1" fontId="7" fillId="4" borderId="3" xfId="0" applyNumberFormat="1" applyFont="1" applyFill="1" applyBorder="1" applyAlignment="1">
      <alignment vertical="center" wrapText="1"/>
    </xf>
    <xf numFmtId="0" fontId="0" fillId="0" borderId="0" xfId="0" applyAlignment="1">
      <alignment horizontal="left" wrapText="1"/>
    </xf>
    <xf numFmtId="0" fontId="2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left" vertical="center" wrapText="1"/>
    </xf>
    <xf numFmtId="0" fontId="25" fillId="0" borderId="0" xfId="0" applyFont="1" applyAlignment="1">
      <alignment vertical="center" wrapText="1"/>
    </xf>
    <xf numFmtId="0" fontId="0" fillId="0" borderId="0" xfId="0" applyAlignment="1">
      <alignment horizontal="center"/>
    </xf>
    <xf numFmtId="0" fontId="8" fillId="0" borderId="3" xfId="0" applyFont="1" applyBorder="1" applyAlignment="1">
      <alignment horizontal="left"/>
    </xf>
    <xf numFmtId="0" fontId="0" fillId="0" borderId="0" xfId="0" applyAlignment="1">
      <alignment horizontal="left"/>
    </xf>
    <xf numFmtId="0" fontId="4" fillId="0" borderId="3" xfId="0" applyFont="1" applyBorder="1" applyAlignment="1">
      <alignment horizontal="left"/>
    </xf>
    <xf numFmtId="0" fontId="13" fillId="0" borderId="3" xfId="0" applyFont="1" applyBorder="1" applyAlignment="1">
      <alignment horizontal="center" vertical="center"/>
    </xf>
    <xf numFmtId="0" fontId="0" fillId="0" borderId="0" xfId="0" applyAlignment="1">
      <alignment wrapText="1"/>
    </xf>
    <xf numFmtId="0" fontId="27" fillId="0" borderId="19" xfId="0" applyFont="1" applyBorder="1" applyAlignment="1">
      <alignment horizontal="center"/>
    </xf>
    <xf numFmtId="0" fontId="27" fillId="0" borderId="20" xfId="0" applyFont="1" applyBorder="1" applyAlignment="1">
      <alignment horizontal="center"/>
    </xf>
    <xf numFmtId="0" fontId="27" fillId="0" borderId="23"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164" fontId="27" fillId="0" borderId="4" xfId="0" applyNumberFormat="1" applyFont="1" applyBorder="1" applyAlignment="1">
      <alignment horizontal="center"/>
    </xf>
    <xf numFmtId="0" fontId="27" fillId="0" borderId="24" xfId="0" applyFont="1" applyBorder="1" applyAlignment="1">
      <alignment horizontal="center"/>
    </xf>
    <xf numFmtId="0" fontId="27" fillId="0" borderId="5" xfId="0" applyFont="1" applyBorder="1" applyAlignment="1">
      <alignment horizontal="center"/>
    </xf>
    <xf numFmtId="0" fontId="27" fillId="0" borderId="0" xfId="0" applyFont="1"/>
    <xf numFmtId="0" fontId="27" fillId="0" borderId="4" xfId="0" applyFont="1" applyBorder="1" applyAlignment="1">
      <alignment horizontal="center"/>
    </xf>
    <xf numFmtId="164" fontId="27" fillId="0" borderId="25" xfId="0" applyNumberFormat="1" applyFont="1" applyBorder="1" applyAlignment="1">
      <alignment horizontal="center"/>
    </xf>
    <xf numFmtId="0" fontId="8" fillId="0" borderId="0" xfId="0" applyFont="1" applyAlignment="1">
      <alignment horizontal="center" vertical="center"/>
    </xf>
    <xf numFmtId="0" fontId="8" fillId="5" borderId="14" xfId="0" applyFont="1" applyFill="1" applyBorder="1" applyAlignment="1">
      <alignment horizontal="center" vertical="center"/>
    </xf>
    <xf numFmtId="0" fontId="4" fillId="4" borderId="26" xfId="0" applyFont="1" applyFill="1" applyBorder="1"/>
    <xf numFmtId="16" fontId="8" fillId="5" borderId="26" xfId="0" applyNumberFormat="1" applyFont="1" applyFill="1" applyBorder="1" applyAlignment="1">
      <alignment horizontal="center" vertical="center"/>
    </xf>
    <xf numFmtId="0" fontId="13" fillId="0" borderId="26" xfId="0" applyFont="1" applyBorder="1"/>
    <xf numFmtId="16" fontId="8" fillId="5" borderId="14" xfId="0" applyNumberFormat="1" applyFont="1" applyFill="1" applyBorder="1" applyAlignment="1">
      <alignment horizontal="center" vertical="center"/>
    </xf>
    <xf numFmtId="0" fontId="9" fillId="8" borderId="17"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17" xfId="0" applyFont="1" applyFill="1" applyBorder="1" applyAlignment="1">
      <alignment horizontal="center" vertical="center"/>
    </xf>
    <xf numFmtId="0" fontId="8" fillId="8" borderId="17"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17" xfId="0" applyFont="1" applyFill="1" applyBorder="1" applyAlignment="1">
      <alignment horizontal="center" vertical="center"/>
    </xf>
    <xf numFmtId="0" fontId="13" fillId="0" borderId="6" xfId="0" applyFont="1" applyBorder="1"/>
    <xf numFmtId="0" fontId="13" fillId="4" borderId="3" xfId="0" applyFont="1" applyFill="1" applyBorder="1"/>
    <xf numFmtId="0" fontId="9" fillId="0" borderId="3" xfId="0" applyFont="1" applyBorder="1" applyAlignment="1">
      <alignment horizontal="center" vertical="center"/>
    </xf>
    <xf numFmtId="0" fontId="13" fillId="0" borderId="3" xfId="0" applyFont="1" applyBorder="1"/>
    <xf numFmtId="0" fontId="9" fillId="0" borderId="17" xfId="0" applyFont="1" applyBorder="1" applyAlignment="1">
      <alignment horizontal="center" vertical="center"/>
    </xf>
    <xf numFmtId="0" fontId="9" fillId="10" borderId="3" xfId="0" applyFont="1" applyFill="1" applyBorder="1" applyAlignment="1">
      <alignment horizontal="center" vertical="center"/>
    </xf>
    <xf numFmtId="0" fontId="9" fillId="11" borderId="17" xfId="0" applyFont="1" applyFill="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10" borderId="3" xfId="0" applyFont="1" applyFill="1" applyBorder="1" applyAlignment="1">
      <alignment horizontal="center" vertical="center"/>
    </xf>
    <xf numFmtId="0" fontId="8" fillId="11" borderId="17" xfId="0" applyFont="1" applyFill="1" applyBorder="1" applyAlignment="1">
      <alignment horizontal="center" vertical="center"/>
    </xf>
    <xf numFmtId="0" fontId="9" fillId="12" borderId="17" xfId="0" applyFont="1" applyFill="1" applyBorder="1" applyAlignment="1">
      <alignment horizontal="center" vertical="center"/>
    </xf>
    <xf numFmtId="0" fontId="9" fillId="13" borderId="3" xfId="0" applyFont="1" applyFill="1" applyBorder="1" applyAlignment="1">
      <alignment horizontal="center" vertical="center"/>
    </xf>
    <xf numFmtId="0" fontId="9" fillId="14" borderId="17" xfId="0" applyFont="1" applyFill="1" applyBorder="1" applyAlignment="1">
      <alignment horizontal="center" vertical="center"/>
    </xf>
    <xf numFmtId="0" fontId="8" fillId="12" borderId="17" xfId="0" applyFont="1" applyFill="1" applyBorder="1" applyAlignment="1">
      <alignment horizontal="center" vertical="center"/>
    </xf>
    <xf numFmtId="0" fontId="8" fillId="13" borderId="3" xfId="0" applyFont="1" applyFill="1" applyBorder="1" applyAlignment="1">
      <alignment horizontal="center" vertical="center"/>
    </xf>
    <xf numFmtId="0" fontId="8" fillId="14" borderId="17" xfId="0" applyFont="1" applyFill="1" applyBorder="1" applyAlignment="1">
      <alignment horizontal="center" vertical="center"/>
    </xf>
    <xf numFmtId="0" fontId="9" fillId="4" borderId="0" xfId="0" applyFont="1" applyFill="1" applyAlignment="1">
      <alignment horizontal="center" vertical="center"/>
    </xf>
    <xf numFmtId="0" fontId="12" fillId="0" borderId="0" xfId="0" applyFont="1" applyAlignment="1">
      <alignment horizontal="center" vertical="center"/>
    </xf>
    <xf numFmtId="0" fontId="9" fillId="15" borderId="17" xfId="0" applyFont="1" applyFill="1" applyBorder="1" applyAlignment="1">
      <alignment horizontal="center" vertical="center"/>
    </xf>
    <xf numFmtId="0" fontId="8" fillId="15" borderId="17" xfId="0" applyFont="1" applyFill="1" applyBorder="1" applyAlignment="1">
      <alignment horizontal="center" vertical="center"/>
    </xf>
    <xf numFmtId="0" fontId="4" fillId="4" borderId="0" xfId="0" applyFont="1" applyFill="1" applyAlignment="1">
      <alignment horizontal="center" vertical="center"/>
    </xf>
    <xf numFmtId="17" fontId="8" fillId="5" borderId="0" xfId="0" applyNumberFormat="1" applyFont="1" applyFill="1" applyAlignment="1">
      <alignment horizontal="center" vertical="center"/>
    </xf>
    <xf numFmtId="0" fontId="8" fillId="15" borderId="0" xfId="0" applyFont="1" applyFill="1" applyAlignment="1">
      <alignment horizontal="center" vertical="center"/>
    </xf>
    <xf numFmtId="17" fontId="13" fillId="5" borderId="7" xfId="0" applyNumberFormat="1" applyFont="1" applyFill="1" applyBorder="1" applyAlignment="1">
      <alignment horizontal="center" vertical="center"/>
    </xf>
    <xf numFmtId="16" fontId="8" fillId="5" borderId="3" xfId="0" applyNumberFormat="1" applyFont="1" applyFill="1" applyBorder="1" applyAlignment="1">
      <alignment horizontal="center" vertical="center"/>
    </xf>
    <xf numFmtId="16" fontId="8" fillId="4" borderId="0" xfId="0" applyNumberFormat="1" applyFont="1" applyFill="1" applyAlignment="1">
      <alignment horizontal="center" vertical="center"/>
    </xf>
    <xf numFmtId="0" fontId="8" fillId="5" borderId="18" xfId="0" applyFont="1" applyFill="1" applyBorder="1" applyAlignment="1">
      <alignment horizontal="center" vertical="center"/>
    </xf>
    <xf numFmtId="0" fontId="9" fillId="11" borderId="3" xfId="0" applyFont="1" applyFill="1" applyBorder="1" applyAlignment="1">
      <alignment horizontal="center" vertical="center"/>
    </xf>
    <xf numFmtId="0" fontId="9" fillId="16" borderId="18" xfId="0" applyFont="1" applyFill="1" applyBorder="1" applyAlignment="1">
      <alignment horizontal="center" vertical="center"/>
    </xf>
    <xf numFmtId="0" fontId="8" fillId="11" borderId="3" xfId="0" applyFont="1" applyFill="1" applyBorder="1" applyAlignment="1">
      <alignment horizontal="center" vertical="center"/>
    </xf>
    <xf numFmtId="0" fontId="8" fillId="4" borderId="0" xfId="0" applyFont="1" applyFill="1" applyAlignment="1">
      <alignment horizontal="center" vertical="center"/>
    </xf>
    <xf numFmtId="0" fontId="8" fillId="16" borderId="18" xfId="0" applyFont="1" applyFill="1" applyBorder="1" applyAlignment="1">
      <alignment horizontal="center" vertical="center"/>
    </xf>
    <xf numFmtId="0" fontId="8" fillId="5" borderId="3" xfId="0" applyFont="1" applyFill="1" applyBorder="1" applyAlignment="1">
      <alignment horizontal="center" vertical="center"/>
    </xf>
    <xf numFmtId="0" fontId="9" fillId="0" borderId="18" xfId="0" applyFont="1" applyBorder="1" applyAlignment="1">
      <alignment horizontal="center" vertical="center"/>
    </xf>
    <xf numFmtId="0" fontId="13" fillId="0" borderId="12" xfId="0" applyFont="1" applyBorder="1"/>
    <xf numFmtId="0" fontId="4" fillId="4" borderId="3" xfId="0" applyFont="1" applyFill="1" applyBorder="1"/>
    <xf numFmtId="0" fontId="13" fillId="4" borderId="0" xfId="0" applyFont="1" applyFill="1" applyAlignment="1">
      <alignment horizontal="center" vertical="center"/>
    </xf>
    <xf numFmtId="0" fontId="9" fillId="4" borderId="18" xfId="0" applyFont="1" applyFill="1" applyBorder="1" applyAlignment="1">
      <alignment horizontal="center" vertical="center"/>
    </xf>
    <xf numFmtId="0" fontId="4" fillId="4" borderId="0" xfId="0" applyFont="1" applyFill="1"/>
    <xf numFmtId="0" fontId="9" fillId="17" borderId="18" xfId="0" applyFont="1" applyFill="1" applyBorder="1" applyAlignment="1">
      <alignment horizontal="center" vertical="center"/>
    </xf>
    <xf numFmtId="0" fontId="12" fillId="14" borderId="3" xfId="0" applyFont="1" applyFill="1" applyBorder="1" applyAlignment="1">
      <alignment horizontal="left" vertical="center"/>
    </xf>
    <xf numFmtId="0" fontId="12" fillId="14" borderId="3" xfId="0" applyFont="1" applyFill="1" applyBorder="1" applyAlignment="1">
      <alignment horizontal="left"/>
    </xf>
    <xf numFmtId="0" fontId="8" fillId="17" borderId="18" xfId="0" applyFont="1" applyFill="1" applyBorder="1" applyAlignment="1">
      <alignment horizontal="center" vertical="center"/>
    </xf>
    <xf numFmtId="0" fontId="8" fillId="17" borderId="0" xfId="0" applyFont="1" applyFill="1" applyAlignment="1">
      <alignment horizontal="center" vertical="center"/>
    </xf>
    <xf numFmtId="0" fontId="11" fillId="0" borderId="0" xfId="0" applyFont="1"/>
    <xf numFmtId="0" fontId="28" fillId="0" borderId="0" xfId="0" applyFont="1" applyAlignment="1">
      <alignment horizontal="center"/>
    </xf>
    <xf numFmtId="0" fontId="28" fillId="4" borderId="0" xfId="0" applyFont="1" applyFill="1" applyAlignment="1">
      <alignment horizontal="center"/>
    </xf>
    <xf numFmtId="0" fontId="28" fillId="0" borderId="3" xfId="0" applyFont="1" applyBorder="1" applyAlignment="1">
      <alignment horizontal="center"/>
    </xf>
    <xf numFmtId="0" fontId="11" fillId="0" borderId="0" xfId="0" applyFont="1" applyAlignment="1">
      <alignment horizontal="center"/>
    </xf>
    <xf numFmtId="0" fontId="14" fillId="0" borderId="0" xfId="0" applyFont="1"/>
    <xf numFmtId="0" fontId="14" fillId="0" borderId="0" xfId="0" applyFont="1" applyAlignment="1">
      <alignment horizontal="center"/>
    </xf>
    <xf numFmtId="0" fontId="12" fillId="14" borderId="3" xfId="0" applyFont="1" applyFill="1" applyBorder="1" applyAlignment="1">
      <alignment horizontal="center"/>
    </xf>
    <xf numFmtId="0" fontId="0" fillId="4" borderId="3" xfId="0" applyFill="1" applyBorder="1"/>
    <xf numFmtId="0" fontId="10" fillId="4" borderId="3"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7" xfId="0" applyFont="1" applyFill="1" applyBorder="1" applyAlignment="1">
      <alignment horizontal="center" vertical="center"/>
    </xf>
    <xf numFmtId="0" fontId="27" fillId="0" borderId="5" xfId="0" applyFont="1" applyBorder="1" applyAlignment="1">
      <alignment horizontal="center"/>
    </xf>
    <xf numFmtId="0" fontId="27" fillId="0" borderId="3" xfId="0" applyFont="1" applyBorder="1" applyAlignment="1">
      <alignment horizontal="center"/>
    </xf>
    <xf numFmtId="0" fontId="27" fillId="0" borderId="20" xfId="0" applyFont="1" applyBorder="1" applyAlignment="1">
      <alignment horizont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15" fillId="5" borderId="8" xfId="0" applyFont="1" applyFill="1" applyBorder="1" applyAlignment="1">
      <alignment horizontal="center" vertical="center"/>
    </xf>
    <xf numFmtId="0" fontId="15" fillId="5" borderId="0" xfId="0" applyFont="1" applyFill="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2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2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10" fillId="0" borderId="3" xfId="0" applyFont="1" applyBorder="1" applyAlignment="1">
      <alignment horizont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xf>
    <xf numFmtId="0" fontId="10" fillId="0" borderId="3" xfId="0" applyFont="1" applyBorder="1" applyAlignment="1">
      <alignment horizontal="center" vertical="center"/>
    </xf>
    <xf numFmtId="0" fontId="14" fillId="0" borderId="13" xfId="0" applyFont="1" applyBorder="1" applyAlignment="1">
      <alignment horizontal="center"/>
    </xf>
    <xf numFmtId="0" fontId="13" fillId="0" borderId="6" xfId="0" applyFont="1" applyBorder="1" applyAlignment="1">
      <alignment horizontal="right" vertical="center"/>
    </xf>
    <xf numFmtId="0" fontId="13" fillId="0" borderId="18" xfId="0" applyFont="1" applyBorder="1" applyAlignment="1">
      <alignment horizontal="right" vertical="center"/>
    </xf>
    <xf numFmtId="0" fontId="13" fillId="0" borderId="17" xfId="0" applyFont="1" applyBorder="1" applyAlignment="1">
      <alignment horizontal="right" vertical="center"/>
    </xf>
    <xf numFmtId="0" fontId="8" fillId="0" borderId="6" xfId="0" applyFont="1" applyBorder="1" applyAlignment="1">
      <alignment horizontal="center"/>
    </xf>
    <xf numFmtId="0" fontId="8" fillId="0" borderId="18" xfId="0" applyFont="1" applyBorder="1" applyAlignment="1">
      <alignment horizontal="center"/>
    </xf>
    <xf numFmtId="0" fontId="8" fillId="0" borderId="17" xfId="0" applyFont="1" applyBorder="1" applyAlignment="1">
      <alignment horizontal="center"/>
    </xf>
    <xf numFmtId="0" fontId="13" fillId="0" borderId="3" xfId="0" applyFont="1" applyBorder="1" applyAlignment="1">
      <alignment horizontal="right" vertical="center"/>
    </xf>
    <xf numFmtId="17" fontId="8" fillId="5" borderId="7" xfId="0" applyNumberFormat="1" applyFont="1" applyFill="1" applyBorder="1" applyAlignment="1">
      <alignment horizontal="center" vertical="center"/>
    </xf>
    <xf numFmtId="17" fontId="8" fillId="5" borderId="12" xfId="0" applyNumberFormat="1" applyFont="1" applyFill="1" applyBorder="1" applyAlignment="1">
      <alignment horizontal="center" vertical="center"/>
    </xf>
    <xf numFmtId="0" fontId="13" fillId="0" borderId="3" xfId="0" applyFont="1" applyBorder="1" applyAlignment="1">
      <alignment horizontal="center" vertical="center"/>
    </xf>
    <xf numFmtId="17" fontId="13" fillId="5" borderId="7" xfId="0" applyNumberFormat="1" applyFont="1" applyFill="1" applyBorder="1" applyAlignment="1">
      <alignment horizontal="center" vertical="center"/>
    </xf>
    <xf numFmtId="17" fontId="13" fillId="5" borderId="12" xfId="0" applyNumberFormat="1" applyFont="1" applyFill="1" applyBorder="1" applyAlignment="1">
      <alignment horizontal="center" vertical="center"/>
    </xf>
    <xf numFmtId="0" fontId="13" fillId="4" borderId="15" xfId="0" applyFont="1" applyFill="1" applyBorder="1" applyAlignment="1">
      <alignment horizontal="center" vertical="center"/>
    </xf>
    <xf numFmtId="0" fontId="13" fillId="4" borderId="26" xfId="0" applyFont="1" applyFill="1" applyBorder="1" applyAlignment="1">
      <alignment horizontal="center" vertical="center"/>
    </xf>
    <xf numFmtId="17" fontId="13" fillId="5" borderId="10" xfId="0" applyNumberFormat="1" applyFont="1" applyFill="1" applyBorder="1" applyAlignment="1">
      <alignment horizontal="center" vertical="center"/>
    </xf>
    <xf numFmtId="0" fontId="13" fillId="4" borderId="16" xfId="0" applyFont="1" applyFill="1" applyBorder="1" applyAlignment="1">
      <alignment horizontal="center" vertical="center"/>
    </xf>
    <xf numFmtId="17" fontId="8" fillId="5" borderId="10" xfId="0" applyNumberFormat="1" applyFont="1" applyFill="1" applyBorder="1" applyAlignment="1">
      <alignment horizontal="center" vertical="center"/>
    </xf>
    <xf numFmtId="0" fontId="13" fillId="0" borderId="15" xfId="0" applyFont="1" applyBorder="1" applyAlignment="1">
      <alignment horizontal="center" vertical="center"/>
    </xf>
    <xf numFmtId="0" fontId="13" fillId="0" borderId="26" xfId="0" applyFont="1" applyBorder="1" applyAlignment="1">
      <alignment horizontal="center" vertical="center"/>
    </xf>
    <xf numFmtId="17" fontId="8" fillId="5" borderId="6" xfId="0" applyNumberFormat="1" applyFont="1" applyFill="1" applyBorder="1" applyAlignment="1">
      <alignment horizontal="center" vertical="center"/>
    </xf>
    <xf numFmtId="0" fontId="10" fillId="7" borderId="3" xfId="0" applyFont="1" applyFill="1" applyBorder="1" applyAlignment="1">
      <alignment horizontal="center" vertical="center"/>
    </xf>
    <xf numFmtId="16" fontId="8" fillId="5" borderId="7" xfId="0" applyNumberFormat="1" applyFont="1" applyFill="1" applyBorder="1" applyAlignment="1">
      <alignment horizontal="center"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xf numFmtId="0" fontId="22" fillId="0" borderId="3" xfId="0" applyFont="1" applyBorder="1" applyAlignment="1">
      <alignment horizontal="center" vertical="center" wrapText="1"/>
    </xf>
    <xf numFmtId="0" fontId="0" fillId="0" borderId="3" xfId="0" applyBorder="1" applyAlignment="1">
      <alignment vertical="center"/>
    </xf>
    <xf numFmtId="0" fontId="0" fillId="0" borderId="3" xfId="0" applyBorder="1"/>
    <xf numFmtId="0" fontId="0" fillId="0" borderId="3" xfId="0" applyBorder="1" applyAlignment="1">
      <alignment vertical="center" wrapText="1"/>
    </xf>
    <xf numFmtId="0" fontId="0" fillId="0" borderId="3" xfId="0" applyBorder="1" applyAlignment="1">
      <alignment horizontal="left" vertical="center"/>
    </xf>
    <xf numFmtId="0" fontId="0" fillId="0" borderId="3" xfId="0" applyBorder="1" applyAlignment="1">
      <alignment horizontal="center"/>
    </xf>
    <xf numFmtId="0" fontId="0" fillId="0" borderId="3" xfId="0" applyBorder="1" applyAlignment="1">
      <alignment horizontal="left"/>
    </xf>
    <xf numFmtId="0" fontId="2" fillId="3" borderId="10"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0" xfId="0" applyFont="1" applyFill="1" applyBorder="1" applyAlignment="1">
      <alignment horizontal="center" vertical="center"/>
    </xf>
    <xf numFmtId="0" fontId="9"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3B85-0C26-4D37-97CE-BDB865FFEB65}">
  <dimension ref="A1:L16"/>
  <sheetViews>
    <sheetView tabSelected="1" topLeftCell="A7" zoomScaleNormal="100" workbookViewId="0">
      <selection activeCell="K8" sqref="K8"/>
    </sheetView>
  </sheetViews>
  <sheetFormatPr defaultRowHeight="14.5"/>
  <cols>
    <col min="1" max="1" width="6.7265625" customWidth="1"/>
    <col min="2" max="2" width="25.54296875" customWidth="1"/>
    <col min="3" max="3" width="26.36328125" customWidth="1"/>
    <col min="4" max="4" width="10.36328125" bestFit="1" customWidth="1"/>
    <col min="5" max="5" width="5" bestFit="1" customWidth="1"/>
    <col min="6" max="6" width="11" bestFit="1" customWidth="1"/>
    <col min="7" max="7" width="5.90625" bestFit="1" customWidth="1"/>
    <col min="8" max="8" width="6.54296875" bestFit="1" customWidth="1"/>
    <col min="9" max="9" width="7.453125" bestFit="1" customWidth="1"/>
    <col min="10" max="10" width="13.453125" customWidth="1"/>
    <col min="11" max="11" width="25.6328125" customWidth="1"/>
    <col min="12" max="12" width="39.26953125" style="72" bestFit="1" customWidth="1"/>
  </cols>
  <sheetData>
    <row r="1" spans="1:12">
      <c r="A1" s="162" t="s">
        <v>36</v>
      </c>
      <c r="B1" s="163"/>
      <c r="C1" s="163"/>
      <c r="D1" s="163"/>
      <c r="E1" s="163"/>
      <c r="F1" s="163"/>
      <c r="G1" s="163"/>
      <c r="H1" s="163"/>
      <c r="I1" s="163"/>
      <c r="J1" s="163"/>
      <c r="K1" s="163"/>
      <c r="L1" s="164"/>
    </row>
    <row r="2" spans="1:12">
      <c r="A2" s="165"/>
      <c r="B2" s="166"/>
      <c r="C2" s="166"/>
      <c r="D2" s="166"/>
      <c r="E2" s="166"/>
      <c r="F2" s="166"/>
      <c r="G2" s="166"/>
      <c r="H2" s="166"/>
      <c r="I2" s="166"/>
      <c r="J2" s="166"/>
      <c r="K2" s="166"/>
      <c r="L2" s="167"/>
    </row>
    <row r="3" spans="1:12">
      <c r="A3" s="168"/>
      <c r="B3" s="169"/>
      <c r="C3" s="169"/>
      <c r="D3" s="169"/>
      <c r="E3" s="169"/>
      <c r="F3" s="169"/>
      <c r="G3" s="169"/>
      <c r="H3" s="169"/>
      <c r="I3" s="169"/>
      <c r="J3" s="169"/>
      <c r="K3" s="169"/>
      <c r="L3" s="170"/>
    </row>
    <row r="4" spans="1:12">
      <c r="A4" s="11" t="s">
        <v>0</v>
      </c>
      <c r="B4" s="11" t="s">
        <v>37</v>
      </c>
      <c r="C4" s="11" t="s">
        <v>38</v>
      </c>
      <c r="D4" s="11" t="s">
        <v>39</v>
      </c>
      <c r="E4" s="11" t="s">
        <v>40</v>
      </c>
      <c r="F4" s="11" t="s">
        <v>41</v>
      </c>
      <c r="G4" s="11" t="s">
        <v>42</v>
      </c>
      <c r="H4" s="11" t="s">
        <v>43</v>
      </c>
      <c r="I4" s="11" t="s">
        <v>44</v>
      </c>
      <c r="J4" s="11" t="s">
        <v>45</v>
      </c>
      <c r="K4" s="171" t="s">
        <v>46</v>
      </c>
      <c r="L4" s="172"/>
    </row>
    <row r="5" spans="1:12" ht="120.5" customHeight="1">
      <c r="A5" s="11">
        <v>1</v>
      </c>
      <c r="B5" s="12" t="s">
        <v>47</v>
      </c>
      <c r="C5" s="13" t="s">
        <v>156</v>
      </c>
      <c r="D5" s="11" t="s">
        <v>48</v>
      </c>
      <c r="E5" s="14" t="s">
        <v>49</v>
      </c>
      <c r="F5" s="11">
        <v>30</v>
      </c>
      <c r="G5" s="11">
        <v>1</v>
      </c>
      <c r="H5" s="11" t="s">
        <v>50</v>
      </c>
      <c r="I5" s="11">
        <v>100</v>
      </c>
      <c r="J5" s="14">
        <v>0.85</v>
      </c>
      <c r="K5" s="69" t="s">
        <v>157</v>
      </c>
      <c r="L5" s="15" t="s">
        <v>261</v>
      </c>
    </row>
    <row r="6" spans="1:12" ht="30.5" customHeight="1">
      <c r="A6" s="11">
        <v>2</v>
      </c>
      <c r="B6" s="12" t="s">
        <v>51</v>
      </c>
      <c r="C6" s="15"/>
      <c r="D6" s="11"/>
      <c r="E6" s="14"/>
      <c r="F6" s="11">
        <v>30</v>
      </c>
      <c r="G6" s="11"/>
      <c r="H6" s="11"/>
      <c r="I6" s="11"/>
      <c r="J6" s="11"/>
      <c r="K6" s="70"/>
      <c r="L6" s="15"/>
    </row>
    <row r="7" spans="1:12" ht="35" customHeight="1">
      <c r="A7" s="16" t="s">
        <v>52</v>
      </c>
      <c r="B7" s="11" t="s">
        <v>53</v>
      </c>
      <c r="C7" s="15" t="s">
        <v>54</v>
      </c>
      <c r="D7" s="11" t="s">
        <v>48</v>
      </c>
      <c r="E7" s="14" t="s">
        <v>49</v>
      </c>
      <c r="F7" s="11">
        <v>7.5</v>
      </c>
      <c r="G7" s="11">
        <v>1</v>
      </c>
      <c r="H7" s="17" t="s">
        <v>50</v>
      </c>
      <c r="I7" s="11">
        <v>100</v>
      </c>
      <c r="J7" s="11">
        <v>100</v>
      </c>
      <c r="K7" s="15" t="s">
        <v>150</v>
      </c>
      <c r="L7" s="15" t="s">
        <v>262</v>
      </c>
    </row>
    <row r="8" spans="1:12" ht="125">
      <c r="A8" s="16" t="s">
        <v>55</v>
      </c>
      <c r="B8" s="11" t="s">
        <v>56</v>
      </c>
      <c r="C8" s="15" t="s">
        <v>57</v>
      </c>
      <c r="D8" s="11" t="s">
        <v>48</v>
      </c>
      <c r="E8" s="14" t="s">
        <v>49</v>
      </c>
      <c r="F8" s="11">
        <v>7.5</v>
      </c>
      <c r="G8" s="11">
        <v>1</v>
      </c>
      <c r="H8" s="17" t="s">
        <v>50</v>
      </c>
      <c r="I8" s="11">
        <v>100</v>
      </c>
      <c r="J8" s="11">
        <v>100</v>
      </c>
      <c r="K8" s="71" t="s">
        <v>432</v>
      </c>
      <c r="L8" s="15" t="s">
        <v>263</v>
      </c>
    </row>
    <row r="9" spans="1:12" ht="75">
      <c r="A9" s="16"/>
      <c r="B9" s="11" t="s">
        <v>58</v>
      </c>
      <c r="C9" s="15" t="s">
        <v>59</v>
      </c>
      <c r="D9" s="11" t="s">
        <v>48</v>
      </c>
      <c r="E9" s="14" t="s">
        <v>49</v>
      </c>
      <c r="F9" s="11">
        <v>7.5</v>
      </c>
      <c r="G9" s="11">
        <v>1</v>
      </c>
      <c r="H9" s="17" t="s">
        <v>50</v>
      </c>
      <c r="I9" s="11">
        <v>100</v>
      </c>
      <c r="J9" s="11">
        <v>100</v>
      </c>
      <c r="K9" s="20" t="s">
        <v>151</v>
      </c>
      <c r="L9" s="15" t="s">
        <v>264</v>
      </c>
    </row>
    <row r="10" spans="1:12" ht="87.5">
      <c r="A10" s="16" t="s">
        <v>60</v>
      </c>
      <c r="B10" s="11" t="s">
        <v>61</v>
      </c>
      <c r="C10" s="15" t="s">
        <v>62</v>
      </c>
      <c r="D10" s="11" t="s">
        <v>48</v>
      </c>
      <c r="E10" s="14" t="s">
        <v>49</v>
      </c>
      <c r="F10" s="11">
        <v>7.5</v>
      </c>
      <c r="G10" s="11">
        <v>1</v>
      </c>
      <c r="H10" s="17" t="s">
        <v>50</v>
      </c>
      <c r="I10" s="11">
        <v>100</v>
      </c>
      <c r="J10" s="11">
        <v>100</v>
      </c>
      <c r="K10" s="20" t="s">
        <v>212</v>
      </c>
      <c r="L10" s="15" t="s">
        <v>430</v>
      </c>
    </row>
    <row r="11" spans="1:12" ht="62.5">
      <c r="A11" s="18">
        <v>3</v>
      </c>
      <c r="B11" s="19" t="s">
        <v>63</v>
      </c>
      <c r="C11" s="20" t="s">
        <v>64</v>
      </c>
      <c r="D11" s="11" t="s">
        <v>48</v>
      </c>
      <c r="E11" s="14" t="s">
        <v>49</v>
      </c>
      <c r="F11" s="21">
        <v>10</v>
      </c>
      <c r="G11" s="11">
        <v>1</v>
      </c>
      <c r="H11" s="11" t="s">
        <v>50</v>
      </c>
      <c r="I11" s="11">
        <v>100</v>
      </c>
      <c r="J11" s="11">
        <v>100</v>
      </c>
      <c r="L11" s="15" t="s">
        <v>431</v>
      </c>
    </row>
    <row r="12" spans="1:12" ht="37.5">
      <c r="A12" s="11">
        <v>4</v>
      </c>
      <c r="B12" s="12" t="s">
        <v>65</v>
      </c>
      <c r="C12" s="15"/>
      <c r="D12" s="11" t="s">
        <v>48</v>
      </c>
      <c r="E12" s="14" t="s">
        <v>49</v>
      </c>
      <c r="F12" s="11">
        <v>10</v>
      </c>
      <c r="G12" s="11">
        <v>1</v>
      </c>
      <c r="H12" s="11" t="s">
        <v>50</v>
      </c>
      <c r="I12" s="11">
        <v>100</v>
      </c>
      <c r="J12" s="11">
        <v>100</v>
      </c>
      <c r="K12" s="70"/>
      <c r="L12" s="15"/>
    </row>
    <row r="13" spans="1:12" ht="37.5">
      <c r="A13" s="11" t="s">
        <v>66</v>
      </c>
      <c r="B13" s="12" t="s">
        <v>67</v>
      </c>
      <c r="C13" s="15" t="s">
        <v>68</v>
      </c>
      <c r="D13" s="11" t="s">
        <v>48</v>
      </c>
      <c r="E13" s="14" t="s">
        <v>49</v>
      </c>
      <c r="F13" s="11">
        <v>5</v>
      </c>
      <c r="G13" s="11">
        <v>1</v>
      </c>
      <c r="H13" s="11" t="s">
        <v>50</v>
      </c>
      <c r="I13" s="11">
        <v>100</v>
      </c>
      <c r="J13" s="11">
        <v>80</v>
      </c>
      <c r="K13" s="70"/>
      <c r="L13" s="15" t="s">
        <v>152</v>
      </c>
    </row>
    <row r="14" spans="1:12" ht="25">
      <c r="A14" s="11" t="s">
        <v>69</v>
      </c>
      <c r="B14" s="12" t="s">
        <v>70</v>
      </c>
      <c r="C14" s="15" t="s">
        <v>71</v>
      </c>
      <c r="D14" s="11" t="s">
        <v>48</v>
      </c>
      <c r="E14" s="14" t="s">
        <v>49</v>
      </c>
      <c r="F14" s="11">
        <v>5</v>
      </c>
      <c r="G14" s="11">
        <v>1</v>
      </c>
      <c r="H14" s="11" t="s">
        <v>50</v>
      </c>
      <c r="I14" s="11">
        <v>100</v>
      </c>
      <c r="J14" s="11">
        <v>100</v>
      </c>
      <c r="K14" s="70"/>
      <c r="L14" s="15" t="s">
        <v>153</v>
      </c>
    </row>
    <row r="15" spans="1:12" ht="37.5">
      <c r="A15" s="11">
        <v>5</v>
      </c>
      <c r="B15" s="12" t="s">
        <v>72</v>
      </c>
      <c r="C15" s="15" t="s">
        <v>73</v>
      </c>
      <c r="D15" s="11" t="s">
        <v>74</v>
      </c>
      <c r="E15" s="14" t="s">
        <v>49</v>
      </c>
      <c r="F15" s="11">
        <v>10</v>
      </c>
      <c r="G15" s="11">
        <v>1</v>
      </c>
      <c r="H15" s="11" t="s">
        <v>50</v>
      </c>
      <c r="I15" s="11">
        <v>100</v>
      </c>
      <c r="J15" s="11">
        <v>100</v>
      </c>
      <c r="K15" s="70"/>
      <c r="L15" s="15" t="s">
        <v>154</v>
      </c>
    </row>
    <row r="16" spans="1:12" ht="25">
      <c r="A16" s="11">
        <v>6</v>
      </c>
      <c r="B16" s="11" t="s">
        <v>75</v>
      </c>
      <c r="C16" s="15" t="s">
        <v>76</v>
      </c>
      <c r="D16" s="11" t="s">
        <v>74</v>
      </c>
      <c r="E16" s="14" t="s">
        <v>49</v>
      </c>
      <c r="F16" s="11">
        <v>10</v>
      </c>
      <c r="G16" s="11">
        <v>1</v>
      </c>
      <c r="H16" s="11" t="s">
        <v>50</v>
      </c>
      <c r="I16" s="11">
        <v>100</v>
      </c>
      <c r="J16" s="11">
        <v>100</v>
      </c>
      <c r="K16" s="70"/>
      <c r="L16" s="15" t="s">
        <v>155</v>
      </c>
    </row>
  </sheetData>
  <mergeCells count="2">
    <mergeCell ref="A1:L3"/>
    <mergeCell ref="K4:L4"/>
  </mergeCells>
  <pageMargins left="0.25" right="0.25"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1A769-EEC6-466F-8AF9-C2B81353B68D}">
  <dimension ref="A1:W88"/>
  <sheetViews>
    <sheetView zoomScale="60" zoomScaleNormal="60" workbookViewId="0">
      <pane xSplit="2" ySplit="4" topLeftCell="F27" activePane="bottomRight" state="frozen"/>
      <selection pane="topRight" activeCell="C1" sqref="C1"/>
      <selection pane="bottomLeft" activeCell="A5" sqref="A5"/>
      <selection pane="bottomRight" activeCell="W43" sqref="W43"/>
    </sheetView>
  </sheetViews>
  <sheetFormatPr defaultColWidth="9.1796875" defaultRowHeight="14"/>
  <cols>
    <col min="1" max="2" width="9.1796875" style="32"/>
    <col min="3" max="3" width="12.54296875" style="32" customWidth="1"/>
    <col min="4" max="4" width="9.54296875" style="32" bestFit="1" customWidth="1"/>
    <col min="5" max="5" width="10.1796875" style="32" bestFit="1" customWidth="1"/>
    <col min="6" max="6" width="9.1796875" style="32"/>
    <col min="7" max="7" width="13.81640625" style="32" customWidth="1"/>
    <col min="8" max="8" width="13.90625" style="32" customWidth="1"/>
    <col min="9" max="9" width="16" style="32" customWidth="1"/>
    <col min="10" max="10" width="9.1796875" style="32"/>
    <col min="11" max="11" width="10" style="32" bestFit="1" customWidth="1"/>
    <col min="12" max="12" width="10" style="32" customWidth="1"/>
    <col min="13" max="13" width="16.54296875" style="32" customWidth="1"/>
    <col min="14" max="14" width="16.26953125" style="32" bestFit="1" customWidth="1"/>
    <col min="15" max="15" width="16.26953125" style="32" customWidth="1"/>
    <col min="16" max="16" width="32.453125" style="32" bestFit="1" customWidth="1"/>
    <col min="17" max="19" width="9.1796875" style="32"/>
    <col min="20" max="20" width="10.1796875" style="32" customWidth="1"/>
    <col min="21" max="21" width="10" style="32" customWidth="1"/>
    <col min="22" max="22" width="14.81640625" style="32" customWidth="1"/>
    <col min="23" max="23" width="9.1796875" style="33"/>
    <col min="24" max="16384" width="9.1796875" style="32"/>
  </cols>
  <sheetData>
    <row r="1" spans="1:23">
      <c r="A1" s="178" t="s">
        <v>112</v>
      </c>
      <c r="B1" s="178"/>
      <c r="C1" s="178"/>
      <c r="D1" s="178"/>
      <c r="E1" s="178"/>
      <c r="F1" s="178"/>
      <c r="G1" s="178"/>
      <c r="H1" s="178"/>
      <c r="I1" s="178"/>
      <c r="J1" s="178"/>
      <c r="K1" s="178"/>
      <c r="L1" s="178"/>
      <c r="M1" s="178"/>
      <c r="N1" s="178"/>
      <c r="O1" s="178"/>
      <c r="P1" s="178"/>
      <c r="Q1" s="178"/>
      <c r="R1" s="178"/>
      <c r="S1" s="178"/>
      <c r="T1" s="178"/>
      <c r="U1" s="178"/>
      <c r="V1" s="178"/>
      <c r="W1" s="178"/>
    </row>
    <row r="2" spans="1:23" ht="14.5" thickBot="1">
      <c r="A2" s="179"/>
      <c r="B2" s="179"/>
      <c r="C2" s="179"/>
      <c r="D2" s="179"/>
      <c r="E2" s="179"/>
      <c r="F2" s="179"/>
      <c r="G2" s="179"/>
      <c r="H2" s="179"/>
      <c r="I2" s="179"/>
      <c r="J2" s="179"/>
      <c r="K2" s="179"/>
      <c r="L2" s="179"/>
      <c r="M2" s="179"/>
      <c r="N2" s="179"/>
      <c r="O2" s="179"/>
      <c r="P2" s="179"/>
      <c r="Q2" s="179"/>
      <c r="R2" s="179"/>
      <c r="S2" s="179"/>
      <c r="T2" s="179"/>
      <c r="U2" s="179"/>
      <c r="V2" s="179"/>
      <c r="W2" s="179"/>
    </row>
    <row r="3" spans="1:23" s="37" customFormat="1" ht="14.5" customHeight="1">
      <c r="A3" s="180" t="s">
        <v>113</v>
      </c>
      <c r="B3" s="181"/>
      <c r="C3" s="184" t="s">
        <v>114</v>
      </c>
      <c r="D3" s="184" t="s">
        <v>115</v>
      </c>
      <c r="E3" s="184" t="s">
        <v>116</v>
      </c>
      <c r="F3" s="184" t="s">
        <v>117</v>
      </c>
      <c r="G3" s="184" t="s">
        <v>118</v>
      </c>
      <c r="H3" s="184" t="s">
        <v>119</v>
      </c>
      <c r="I3" s="181" t="s">
        <v>53</v>
      </c>
      <c r="J3" s="181"/>
      <c r="K3" s="186" t="s">
        <v>120</v>
      </c>
      <c r="L3" s="187"/>
      <c r="M3" s="187"/>
      <c r="N3" s="187" t="s">
        <v>128</v>
      </c>
      <c r="O3" s="187"/>
      <c r="P3" s="188"/>
      <c r="Q3" s="181" t="s">
        <v>121</v>
      </c>
      <c r="R3" s="181"/>
      <c r="S3" s="181" t="s">
        <v>122</v>
      </c>
      <c r="T3" s="181"/>
      <c r="U3" s="36" t="s">
        <v>123</v>
      </c>
      <c r="V3" s="181" t="s">
        <v>124</v>
      </c>
      <c r="W3" s="189"/>
    </row>
    <row r="4" spans="1:23" s="37" customFormat="1" ht="56.5" thickBot="1">
      <c r="A4" s="182"/>
      <c r="B4" s="183"/>
      <c r="C4" s="185"/>
      <c r="D4" s="185"/>
      <c r="E4" s="185"/>
      <c r="F4" s="185"/>
      <c r="G4" s="185"/>
      <c r="H4" s="185"/>
      <c r="I4" s="38" t="s">
        <v>125</v>
      </c>
      <c r="J4" s="38" t="s">
        <v>126</v>
      </c>
      <c r="K4" s="38" t="s">
        <v>127</v>
      </c>
      <c r="L4" s="38" t="s">
        <v>129</v>
      </c>
      <c r="M4" s="38" t="s">
        <v>130</v>
      </c>
      <c r="N4" s="39" t="s">
        <v>158</v>
      </c>
      <c r="O4" s="38" t="s">
        <v>129</v>
      </c>
      <c r="P4" s="38" t="s">
        <v>130</v>
      </c>
      <c r="Q4" s="38" t="s">
        <v>131</v>
      </c>
      <c r="R4" s="38" t="s">
        <v>129</v>
      </c>
      <c r="S4" s="38" t="s">
        <v>132</v>
      </c>
      <c r="T4" s="38" t="s">
        <v>129</v>
      </c>
      <c r="U4" s="38" t="s">
        <v>133</v>
      </c>
      <c r="V4" s="40" t="s">
        <v>134</v>
      </c>
      <c r="W4" s="41" t="s">
        <v>135</v>
      </c>
    </row>
    <row r="5" spans="1:23">
      <c r="A5" s="176" t="s">
        <v>136</v>
      </c>
      <c r="B5" s="42" t="s">
        <v>110</v>
      </c>
      <c r="C5" s="43">
        <v>30</v>
      </c>
      <c r="D5" s="43">
        <v>4</v>
      </c>
      <c r="E5" s="43">
        <v>0</v>
      </c>
      <c r="F5" s="43">
        <v>0</v>
      </c>
      <c r="G5" s="18">
        <f>C5-(D5+F5+E5)</f>
        <v>26</v>
      </c>
      <c r="H5" s="43">
        <f>G5-(J5+M5+R5+T5)</f>
        <v>26</v>
      </c>
      <c r="I5" s="43">
        <v>0</v>
      </c>
      <c r="J5" s="43">
        <v>0</v>
      </c>
      <c r="K5" s="43">
        <v>0</v>
      </c>
      <c r="L5" s="18">
        <v>0</v>
      </c>
      <c r="M5" s="43">
        <v>0</v>
      </c>
      <c r="N5" s="45">
        <v>0</v>
      </c>
      <c r="O5" s="45">
        <v>0</v>
      </c>
      <c r="P5" s="45">
        <v>0</v>
      </c>
      <c r="Q5" s="43">
        <v>0</v>
      </c>
      <c r="R5" s="43">
        <v>0</v>
      </c>
      <c r="S5" s="43">
        <v>0</v>
      </c>
      <c r="T5" s="43">
        <v>0</v>
      </c>
      <c r="U5" s="43">
        <v>0</v>
      </c>
      <c r="V5" s="44">
        <v>20000</v>
      </c>
      <c r="W5" s="43">
        <v>0</v>
      </c>
    </row>
    <row r="6" spans="1:23">
      <c r="A6" s="177"/>
      <c r="B6" s="31" t="s">
        <v>137</v>
      </c>
      <c r="C6" s="45">
        <v>30</v>
      </c>
      <c r="D6" s="45">
        <v>4</v>
      </c>
      <c r="E6" s="45">
        <v>0</v>
      </c>
      <c r="F6" s="18">
        <v>0</v>
      </c>
      <c r="G6" s="18">
        <f>C6-(D6+F6+E6)</f>
        <v>26</v>
      </c>
      <c r="H6" s="45">
        <f>G6-(J6+M6+R6+T6)</f>
        <v>26</v>
      </c>
      <c r="I6" s="45">
        <v>0</v>
      </c>
      <c r="J6" s="18">
        <v>0</v>
      </c>
      <c r="K6" s="18">
        <v>0</v>
      </c>
      <c r="L6" s="18">
        <v>0</v>
      </c>
      <c r="M6" s="45">
        <v>0</v>
      </c>
      <c r="N6" s="45">
        <v>0</v>
      </c>
      <c r="O6" s="45">
        <v>0</v>
      </c>
      <c r="P6" s="45">
        <v>0</v>
      </c>
      <c r="Q6" s="18"/>
      <c r="R6" s="18"/>
      <c r="S6" s="18"/>
      <c r="T6" s="18"/>
      <c r="U6" s="18"/>
      <c r="V6" s="18">
        <v>6778</v>
      </c>
      <c r="W6" s="18"/>
    </row>
    <row r="7" spans="1:23" ht="3.75" customHeight="1">
      <c r="A7" s="46"/>
      <c r="B7" s="46"/>
      <c r="C7" s="47"/>
      <c r="D7" s="47"/>
      <c r="E7" s="47"/>
      <c r="F7" s="47"/>
      <c r="G7" s="47"/>
      <c r="H7" s="48"/>
      <c r="I7" s="47"/>
      <c r="J7" s="47"/>
      <c r="K7" s="47"/>
      <c r="L7" s="47"/>
      <c r="M7" s="47"/>
      <c r="N7" s="47"/>
      <c r="O7" s="47"/>
      <c r="P7" s="47"/>
      <c r="Q7" s="47"/>
      <c r="R7" s="47"/>
      <c r="S7" s="47"/>
      <c r="T7" s="47"/>
      <c r="U7" s="47"/>
      <c r="V7" s="47"/>
      <c r="W7" s="47"/>
    </row>
    <row r="8" spans="1:23">
      <c r="A8" s="190" t="s">
        <v>138</v>
      </c>
      <c r="B8" s="31" t="s">
        <v>110</v>
      </c>
      <c r="C8" s="18">
        <v>31</v>
      </c>
      <c r="D8" s="18">
        <v>5</v>
      </c>
      <c r="E8" s="18">
        <v>1</v>
      </c>
      <c r="F8" s="18">
        <v>0</v>
      </c>
      <c r="G8" s="18">
        <f>C8-(D8+F8+E8)</f>
        <v>25</v>
      </c>
      <c r="H8" s="18">
        <f>G8-(J8+M8+R8+T8)</f>
        <v>25</v>
      </c>
      <c r="I8" s="18">
        <v>0</v>
      </c>
      <c r="J8" s="18">
        <v>0</v>
      </c>
      <c r="K8" s="18">
        <v>0</v>
      </c>
      <c r="L8" s="18">
        <v>0</v>
      </c>
      <c r="M8" s="18">
        <v>0</v>
      </c>
      <c r="N8" s="28">
        <v>5</v>
      </c>
      <c r="O8" s="28">
        <v>5</v>
      </c>
      <c r="P8" s="44" t="s">
        <v>210</v>
      </c>
      <c r="Q8" s="18">
        <v>0</v>
      </c>
      <c r="R8" s="18">
        <v>0</v>
      </c>
      <c r="S8" s="18">
        <v>0</v>
      </c>
      <c r="T8" s="18">
        <v>0</v>
      </c>
      <c r="U8" s="18">
        <v>0</v>
      </c>
      <c r="V8" s="18">
        <v>50000</v>
      </c>
      <c r="W8" s="18">
        <v>0</v>
      </c>
    </row>
    <row r="9" spans="1:23">
      <c r="A9" s="177"/>
      <c r="B9" s="31" t="s">
        <v>137</v>
      </c>
      <c r="C9" s="18">
        <v>31</v>
      </c>
      <c r="D9" s="18">
        <v>5</v>
      </c>
      <c r="E9" s="18">
        <v>1</v>
      </c>
      <c r="F9" s="18">
        <v>0</v>
      </c>
      <c r="G9" s="18">
        <f>C9-(D9+F9+E9)</f>
        <v>25</v>
      </c>
      <c r="H9" s="18">
        <f>G9-(J9+M9+R9+T9)</f>
        <v>25</v>
      </c>
      <c r="I9" s="18">
        <v>0</v>
      </c>
      <c r="J9" s="18">
        <v>0</v>
      </c>
      <c r="K9" s="18">
        <v>0</v>
      </c>
      <c r="L9" s="18">
        <v>0</v>
      </c>
      <c r="M9" s="18">
        <v>0</v>
      </c>
      <c r="N9" s="18">
        <v>5</v>
      </c>
      <c r="O9" s="18">
        <v>5</v>
      </c>
      <c r="P9" s="44" t="s">
        <v>210</v>
      </c>
      <c r="Q9" s="18">
        <v>0</v>
      </c>
      <c r="R9" s="18">
        <v>0</v>
      </c>
      <c r="S9" s="18">
        <v>0</v>
      </c>
      <c r="T9" s="18">
        <v>0</v>
      </c>
      <c r="U9" s="18">
        <v>0</v>
      </c>
      <c r="V9" s="18">
        <v>31090</v>
      </c>
      <c r="W9" s="18"/>
    </row>
    <row r="10" spans="1:23" ht="4.5" customHeight="1">
      <c r="A10" s="49"/>
      <c r="B10" s="50"/>
      <c r="C10" s="47"/>
      <c r="D10" s="47"/>
      <c r="E10" s="47"/>
      <c r="F10" s="47"/>
      <c r="G10" s="47"/>
      <c r="H10" s="48"/>
      <c r="I10" s="47"/>
      <c r="J10" s="47"/>
      <c r="K10" s="47"/>
      <c r="L10" s="47"/>
      <c r="M10" s="47"/>
      <c r="N10" s="47"/>
      <c r="O10" s="47"/>
      <c r="P10" s="47"/>
      <c r="Q10" s="47"/>
      <c r="R10" s="47"/>
      <c r="S10" s="47"/>
      <c r="T10" s="47"/>
      <c r="U10" s="47"/>
      <c r="V10" s="47"/>
      <c r="W10" s="47"/>
    </row>
    <row r="11" spans="1:23">
      <c r="A11" s="190" t="s">
        <v>139</v>
      </c>
      <c r="B11" s="42" t="s">
        <v>110</v>
      </c>
      <c r="C11" s="18">
        <v>30</v>
      </c>
      <c r="D11" s="18">
        <v>4</v>
      </c>
      <c r="E11" s="18">
        <v>0</v>
      </c>
      <c r="F11" s="18">
        <v>10</v>
      </c>
      <c r="G11" s="18">
        <f>C11-(D11+F11+E11)</f>
        <v>16</v>
      </c>
      <c r="H11" s="18">
        <f>G11-(J11+M11+R11+T11)</f>
        <v>16</v>
      </c>
      <c r="I11" s="18">
        <v>0</v>
      </c>
      <c r="J11" s="18">
        <v>0</v>
      </c>
      <c r="K11" s="18">
        <v>0</v>
      </c>
      <c r="L11" s="18">
        <v>0</v>
      </c>
      <c r="M11" s="18">
        <v>0</v>
      </c>
      <c r="N11" s="51">
        <v>3</v>
      </c>
      <c r="O11" s="51">
        <v>3</v>
      </c>
      <c r="P11" s="44" t="s">
        <v>210</v>
      </c>
      <c r="Q11" s="18">
        <v>0</v>
      </c>
      <c r="R11" s="18">
        <v>0</v>
      </c>
      <c r="S11" s="18">
        <v>0</v>
      </c>
      <c r="T11" s="18">
        <v>0</v>
      </c>
      <c r="U11" s="18">
        <v>0</v>
      </c>
      <c r="V11" s="18">
        <v>200000</v>
      </c>
      <c r="W11" s="28">
        <v>0</v>
      </c>
    </row>
    <row r="12" spans="1:23" ht="14.5" thickBot="1">
      <c r="A12" s="192"/>
      <c r="B12" s="31" t="s">
        <v>137</v>
      </c>
      <c r="C12" s="18">
        <v>30</v>
      </c>
      <c r="D12" s="18">
        <v>4</v>
      </c>
      <c r="E12" s="18">
        <v>0</v>
      </c>
      <c r="F12" s="52">
        <v>2</v>
      </c>
      <c r="G12" s="18">
        <f>C12-(D12+F12+E12)</f>
        <v>24</v>
      </c>
      <c r="H12" s="18">
        <f>G12-(J12+L12+R12+T12)</f>
        <v>19</v>
      </c>
      <c r="I12" s="52">
        <v>0</v>
      </c>
      <c r="J12" s="52">
        <v>0</v>
      </c>
      <c r="K12" s="52">
        <v>9</v>
      </c>
      <c r="L12" s="18">
        <v>4</v>
      </c>
      <c r="M12" s="52">
        <v>0</v>
      </c>
      <c r="N12" s="52">
        <v>3</v>
      </c>
      <c r="O12" s="52">
        <v>3</v>
      </c>
      <c r="P12" s="44" t="s">
        <v>210</v>
      </c>
      <c r="Q12" s="52">
        <v>1</v>
      </c>
      <c r="R12" s="52">
        <v>1</v>
      </c>
      <c r="S12" s="52">
        <v>0</v>
      </c>
      <c r="T12" s="52">
        <v>0</v>
      </c>
      <c r="U12" s="52">
        <v>0</v>
      </c>
      <c r="V12" s="52">
        <v>125799</v>
      </c>
      <c r="W12" s="18"/>
    </row>
    <row r="13" spans="1:23" ht="15" thickTop="1" thickBot="1">
      <c r="A13" s="53" t="s">
        <v>140</v>
      </c>
      <c r="B13" s="53"/>
      <c r="C13" s="54">
        <f>C6+C9+C12</f>
        <v>91</v>
      </c>
      <c r="D13" s="54">
        <f>D6+D9+D12</f>
        <v>13</v>
      </c>
      <c r="E13" s="54">
        <f>E12+E9+E6</f>
        <v>1</v>
      </c>
      <c r="F13" s="54">
        <f t="shared" ref="F13:M13" si="0">F6+F9+F12</f>
        <v>2</v>
      </c>
      <c r="G13" s="54">
        <f t="shared" si="0"/>
        <v>75</v>
      </c>
      <c r="H13" s="54">
        <f t="shared" si="0"/>
        <v>70</v>
      </c>
      <c r="I13" s="54">
        <f t="shared" si="0"/>
        <v>0</v>
      </c>
      <c r="J13" s="54">
        <f t="shared" si="0"/>
        <v>0</v>
      </c>
      <c r="K13" s="54">
        <f t="shared" si="0"/>
        <v>9</v>
      </c>
      <c r="L13" s="55"/>
      <c r="M13" s="54">
        <f t="shared" si="0"/>
        <v>0</v>
      </c>
      <c r="N13" s="54"/>
      <c r="O13" s="54"/>
      <c r="P13" s="54"/>
      <c r="Q13" s="54">
        <f t="shared" ref="Q13:V13" si="1">Q6+Q9+Q12</f>
        <v>1</v>
      </c>
      <c r="R13" s="54">
        <f t="shared" si="1"/>
        <v>1</v>
      </c>
      <c r="S13" s="54">
        <f t="shared" si="1"/>
        <v>0</v>
      </c>
      <c r="T13" s="54">
        <f t="shared" si="1"/>
        <v>0</v>
      </c>
      <c r="U13" s="54">
        <f t="shared" si="1"/>
        <v>0</v>
      </c>
      <c r="V13" s="54">
        <f t="shared" si="1"/>
        <v>163667</v>
      </c>
      <c r="W13" s="55">
        <f>W12+W9+W6</f>
        <v>0</v>
      </c>
    </row>
    <row r="14" spans="1:23" ht="14.5" thickTop="1">
      <c r="A14" s="191" t="s">
        <v>141</v>
      </c>
      <c r="B14" s="42" t="s">
        <v>110</v>
      </c>
      <c r="C14" s="43">
        <v>31</v>
      </c>
      <c r="D14" s="43">
        <v>4</v>
      </c>
      <c r="E14" s="43">
        <v>0</v>
      </c>
      <c r="F14" s="43">
        <v>0</v>
      </c>
      <c r="G14" s="18">
        <f>C14-(D14+F14+E14)</f>
        <v>27</v>
      </c>
      <c r="H14" s="18">
        <f>G14-(J14+M14+R14+T14)</f>
        <v>27</v>
      </c>
      <c r="I14" s="43">
        <v>0</v>
      </c>
      <c r="J14" s="43">
        <v>0</v>
      </c>
      <c r="K14" s="43">
        <v>0</v>
      </c>
      <c r="L14" s="45">
        <v>0</v>
      </c>
      <c r="M14" s="45">
        <v>0</v>
      </c>
      <c r="N14" s="45">
        <v>0</v>
      </c>
      <c r="O14" s="45">
        <v>0</v>
      </c>
      <c r="P14" s="45">
        <v>0</v>
      </c>
      <c r="Q14" s="45">
        <v>0</v>
      </c>
      <c r="R14" s="45">
        <v>0</v>
      </c>
      <c r="S14" s="45">
        <v>0</v>
      </c>
      <c r="T14" s="45">
        <v>0</v>
      </c>
      <c r="U14" s="45">
        <v>0</v>
      </c>
      <c r="V14" s="18">
        <v>200000</v>
      </c>
      <c r="W14" s="28">
        <v>0</v>
      </c>
    </row>
    <row r="15" spans="1:23">
      <c r="A15" s="177"/>
      <c r="B15" s="31" t="s">
        <v>137</v>
      </c>
      <c r="C15" s="45">
        <v>31</v>
      </c>
      <c r="D15" s="45">
        <v>4</v>
      </c>
      <c r="E15" s="45">
        <v>0</v>
      </c>
      <c r="F15" s="45">
        <v>0</v>
      </c>
      <c r="G15" s="18">
        <f>C15-(D15+F15+E15)</f>
        <v>27</v>
      </c>
      <c r="H15" s="18">
        <f>G15-(J15+L15+R15+T15)</f>
        <v>11</v>
      </c>
      <c r="I15" s="45">
        <v>0</v>
      </c>
      <c r="J15" s="45">
        <v>0</v>
      </c>
      <c r="K15" s="45">
        <f>111+33</f>
        <v>144</v>
      </c>
      <c r="L15" s="45">
        <f>8+5+3</f>
        <v>16</v>
      </c>
      <c r="M15" s="45" t="s">
        <v>160</v>
      </c>
      <c r="N15" s="45">
        <v>0</v>
      </c>
      <c r="O15" s="45">
        <v>0</v>
      </c>
      <c r="P15" s="45">
        <v>0</v>
      </c>
      <c r="Q15" s="45">
        <v>0</v>
      </c>
      <c r="R15" s="45">
        <v>0</v>
      </c>
      <c r="S15" s="45">
        <v>0</v>
      </c>
      <c r="T15" s="45">
        <v>0</v>
      </c>
      <c r="U15" s="45">
        <v>0</v>
      </c>
      <c r="V15" s="18">
        <v>58873</v>
      </c>
      <c r="W15" s="18"/>
    </row>
    <row r="16" spans="1:23" ht="4.5" customHeight="1">
      <c r="A16" s="49"/>
      <c r="B16" s="50"/>
      <c r="C16" s="47"/>
      <c r="D16" s="47"/>
      <c r="E16" s="47"/>
      <c r="F16" s="47"/>
      <c r="G16" s="47"/>
      <c r="H16" s="48"/>
      <c r="I16" s="56"/>
      <c r="J16" s="56"/>
      <c r="K16" s="47"/>
      <c r="L16" s="47"/>
      <c r="M16" s="56"/>
      <c r="N16" s="56"/>
      <c r="O16" s="56"/>
      <c r="P16" s="56"/>
      <c r="Q16" s="47"/>
      <c r="R16" s="47"/>
      <c r="S16" s="56"/>
      <c r="T16" s="56"/>
      <c r="U16" s="47"/>
      <c r="V16" s="47"/>
      <c r="W16" s="47"/>
    </row>
    <row r="17" spans="1:23">
      <c r="A17" s="190" t="s">
        <v>142</v>
      </c>
      <c r="B17" s="42" t="s">
        <v>110</v>
      </c>
      <c r="C17" s="18">
        <v>31</v>
      </c>
      <c r="D17" s="18">
        <v>5</v>
      </c>
      <c r="E17" s="18">
        <v>0</v>
      </c>
      <c r="F17" s="18">
        <v>0</v>
      </c>
      <c r="G17" s="18">
        <f>C17-(D17+F17+E17)</f>
        <v>26</v>
      </c>
      <c r="H17" s="57">
        <f>G17-(J17+M17+R17+T17)</f>
        <v>26</v>
      </c>
      <c r="I17" s="18">
        <v>0</v>
      </c>
      <c r="J17" s="18">
        <v>0</v>
      </c>
      <c r="K17" s="18">
        <v>0</v>
      </c>
      <c r="L17" s="18">
        <v>0</v>
      </c>
      <c r="M17" s="43">
        <v>0</v>
      </c>
      <c r="N17" s="45">
        <v>0</v>
      </c>
      <c r="O17" s="45">
        <v>0</v>
      </c>
      <c r="P17" s="45">
        <v>0</v>
      </c>
      <c r="Q17" s="18">
        <v>0</v>
      </c>
      <c r="R17" s="18">
        <v>0</v>
      </c>
      <c r="S17" s="18">
        <v>0</v>
      </c>
      <c r="T17" s="18">
        <v>0</v>
      </c>
      <c r="U17" s="18">
        <v>0</v>
      </c>
      <c r="V17" s="18">
        <v>30000</v>
      </c>
      <c r="W17" s="18">
        <v>0</v>
      </c>
    </row>
    <row r="18" spans="1:23">
      <c r="A18" s="177"/>
      <c r="B18" s="31" t="s">
        <v>137</v>
      </c>
      <c r="C18" s="18">
        <v>31</v>
      </c>
      <c r="D18" s="18">
        <v>5</v>
      </c>
      <c r="E18" s="18">
        <v>0</v>
      </c>
      <c r="F18" s="18">
        <v>0</v>
      </c>
      <c r="G18" s="18">
        <f>C18-(D18+F18+E18)</f>
        <v>26</v>
      </c>
      <c r="H18" s="57">
        <f>G18-(J18+L18+R18+T18)</f>
        <v>13</v>
      </c>
      <c r="I18" s="18">
        <v>1</v>
      </c>
      <c r="J18" s="18">
        <v>5</v>
      </c>
      <c r="K18" s="18">
        <v>1</v>
      </c>
      <c r="L18" s="18">
        <v>4</v>
      </c>
      <c r="M18" s="51" t="s">
        <v>159</v>
      </c>
      <c r="N18" s="51">
        <v>0</v>
      </c>
      <c r="O18" s="51">
        <v>0</v>
      </c>
      <c r="P18" s="51">
        <v>0</v>
      </c>
      <c r="Q18" s="18">
        <v>0</v>
      </c>
      <c r="R18" s="18">
        <v>0</v>
      </c>
      <c r="S18" s="18">
        <v>1</v>
      </c>
      <c r="T18" s="18">
        <v>4</v>
      </c>
      <c r="U18" s="18">
        <v>0</v>
      </c>
      <c r="V18" s="18">
        <v>93147</v>
      </c>
      <c r="W18" s="18"/>
    </row>
    <row r="19" spans="1:23" ht="3.75" customHeight="1">
      <c r="A19" s="49"/>
      <c r="B19" s="50"/>
      <c r="C19" s="47"/>
      <c r="D19" s="47"/>
      <c r="E19" s="47"/>
      <c r="F19" s="47"/>
      <c r="G19" s="47"/>
      <c r="H19" s="48"/>
      <c r="I19" s="47"/>
      <c r="J19" s="47"/>
      <c r="K19" s="47"/>
      <c r="L19" s="47"/>
      <c r="M19" s="56"/>
      <c r="N19" s="56"/>
      <c r="O19" s="56"/>
      <c r="P19" s="56"/>
      <c r="Q19" s="47"/>
      <c r="R19" s="47"/>
      <c r="S19" s="47"/>
      <c r="T19" s="47"/>
      <c r="U19" s="47"/>
      <c r="V19" s="47"/>
      <c r="W19" s="47"/>
    </row>
    <row r="20" spans="1:23">
      <c r="A20" s="190" t="s">
        <v>143</v>
      </c>
      <c r="B20" s="42" t="s">
        <v>110</v>
      </c>
      <c r="C20" s="18">
        <v>30</v>
      </c>
      <c r="D20" s="18">
        <v>4</v>
      </c>
      <c r="E20" s="18">
        <v>0</v>
      </c>
      <c r="F20" s="18">
        <v>0</v>
      </c>
      <c r="G20" s="18">
        <f>C20-(D20+F20+E20)</f>
        <v>26</v>
      </c>
      <c r="H20" s="57">
        <f>G20-(J20+M20+R20+T20)</f>
        <v>26</v>
      </c>
      <c r="I20" s="18">
        <v>0</v>
      </c>
      <c r="J20" s="18">
        <v>0</v>
      </c>
      <c r="K20" s="18">
        <v>0</v>
      </c>
      <c r="L20" s="18">
        <v>1</v>
      </c>
      <c r="M20" s="58"/>
      <c r="N20" s="59">
        <v>0</v>
      </c>
      <c r="O20" s="59">
        <v>0</v>
      </c>
      <c r="P20" s="59">
        <v>0</v>
      </c>
      <c r="Q20" s="18">
        <v>0</v>
      </c>
      <c r="R20" s="18">
        <v>0</v>
      </c>
      <c r="S20" s="18">
        <v>0</v>
      </c>
      <c r="T20" s="18">
        <v>0</v>
      </c>
      <c r="U20" s="18">
        <v>0</v>
      </c>
      <c r="V20" s="18">
        <v>50000</v>
      </c>
      <c r="W20" s="18">
        <v>0</v>
      </c>
    </row>
    <row r="21" spans="1:23" ht="14.5" thickBot="1">
      <c r="A21" s="192"/>
      <c r="B21" s="31" t="s">
        <v>137</v>
      </c>
      <c r="C21" s="18">
        <v>30</v>
      </c>
      <c r="D21" s="18">
        <v>4</v>
      </c>
      <c r="E21" s="18">
        <v>0</v>
      </c>
      <c r="F21" s="18">
        <v>10</v>
      </c>
      <c r="G21" s="18">
        <f>C21-(D21+F21+E21)</f>
        <v>16</v>
      </c>
      <c r="H21" s="57">
        <f>G21-(J21+L21+R21+T21)</f>
        <v>10</v>
      </c>
      <c r="I21" s="18">
        <v>0</v>
      </c>
      <c r="J21" s="18">
        <v>0</v>
      </c>
      <c r="K21" s="18">
        <v>32</v>
      </c>
      <c r="L21" s="18">
        <v>2</v>
      </c>
      <c r="M21" s="54" t="s">
        <v>211</v>
      </c>
      <c r="N21" s="18">
        <v>0</v>
      </c>
      <c r="O21" s="61">
        <v>0</v>
      </c>
      <c r="P21" s="61">
        <v>0</v>
      </c>
      <c r="Q21" s="52"/>
      <c r="R21" s="52">
        <v>0</v>
      </c>
      <c r="S21" s="52">
        <v>1</v>
      </c>
      <c r="T21" s="52">
        <v>4</v>
      </c>
      <c r="U21" s="52">
        <v>0</v>
      </c>
      <c r="V21" s="52">
        <v>67331</v>
      </c>
      <c r="W21" s="18"/>
    </row>
    <row r="22" spans="1:23" ht="15" thickTop="1" thickBot="1">
      <c r="A22" s="53" t="s">
        <v>144</v>
      </c>
      <c r="B22" s="53"/>
      <c r="C22" s="54">
        <f>C15+C18+C21</f>
        <v>92</v>
      </c>
      <c r="D22" s="54">
        <f t="shared" ref="D22:V22" si="2">D15+D18+D21</f>
        <v>13</v>
      </c>
      <c r="E22" s="54">
        <f>E21+E18+E15</f>
        <v>0</v>
      </c>
      <c r="F22" s="54">
        <f>F15+F18+F21</f>
        <v>10</v>
      </c>
      <c r="G22" s="54">
        <f t="shared" si="2"/>
        <v>69</v>
      </c>
      <c r="H22" s="54">
        <f t="shared" si="2"/>
        <v>34</v>
      </c>
      <c r="I22" s="54">
        <f t="shared" si="2"/>
        <v>1</v>
      </c>
      <c r="J22" s="54">
        <f t="shared" si="2"/>
        <v>5</v>
      </c>
      <c r="K22" s="54">
        <f>K15+K18+K21</f>
        <v>177</v>
      </c>
      <c r="L22" s="54">
        <f>L15+L18+L21</f>
        <v>22</v>
      </c>
      <c r="M22" s="54" t="s">
        <v>211</v>
      </c>
      <c r="N22" s="54"/>
      <c r="O22" s="54"/>
      <c r="P22" s="54"/>
      <c r="Q22" s="54">
        <f t="shared" si="2"/>
        <v>0</v>
      </c>
      <c r="R22" s="54">
        <f t="shared" si="2"/>
        <v>0</v>
      </c>
      <c r="S22" s="54">
        <f t="shared" si="2"/>
        <v>2</v>
      </c>
      <c r="T22" s="54"/>
      <c r="U22" s="54">
        <f t="shared" si="2"/>
        <v>0</v>
      </c>
      <c r="V22" s="54">
        <f t="shared" si="2"/>
        <v>219351</v>
      </c>
      <c r="W22" s="55">
        <f>W15+W18+W21</f>
        <v>0</v>
      </c>
    </row>
    <row r="23" spans="1:23" ht="14.5" thickTop="1">
      <c r="A23" s="191" t="s">
        <v>145</v>
      </c>
      <c r="B23" s="42" t="s">
        <v>110</v>
      </c>
      <c r="C23" s="43">
        <v>31</v>
      </c>
      <c r="D23" s="43">
        <v>5</v>
      </c>
      <c r="E23" s="43">
        <v>2</v>
      </c>
      <c r="F23" s="43">
        <v>15</v>
      </c>
      <c r="G23" s="18">
        <f>C23-(D23+F23+E23)</f>
        <v>9</v>
      </c>
      <c r="H23" s="18">
        <f>G23-(J23+M23+R23+T23)</f>
        <v>9</v>
      </c>
      <c r="I23" s="43">
        <v>0</v>
      </c>
      <c r="J23" s="43">
        <v>0</v>
      </c>
      <c r="K23" s="18">
        <v>0</v>
      </c>
      <c r="L23" s="18">
        <v>0</v>
      </c>
      <c r="M23" s="18">
        <v>0</v>
      </c>
      <c r="N23" s="18">
        <v>0</v>
      </c>
      <c r="O23" s="18">
        <v>0</v>
      </c>
      <c r="P23" s="18">
        <v>0</v>
      </c>
      <c r="Q23" s="18">
        <v>0</v>
      </c>
      <c r="R23" s="18">
        <v>0</v>
      </c>
      <c r="S23" s="18">
        <v>0</v>
      </c>
      <c r="T23" s="18">
        <v>0</v>
      </c>
      <c r="U23" s="18">
        <v>0</v>
      </c>
      <c r="V23" s="43">
        <v>50000</v>
      </c>
      <c r="W23" s="18">
        <v>0</v>
      </c>
    </row>
    <row r="24" spans="1:23">
      <c r="A24" s="177"/>
      <c r="B24" s="31" t="s">
        <v>137</v>
      </c>
      <c r="C24" s="45">
        <v>31</v>
      </c>
      <c r="D24" s="45">
        <v>5</v>
      </c>
      <c r="E24" s="45">
        <v>2</v>
      </c>
      <c r="F24" s="18">
        <v>0</v>
      </c>
      <c r="G24" s="18">
        <f>C24-(D24+F24+E24)</f>
        <v>24</v>
      </c>
      <c r="H24" s="18">
        <f>G24-(J24+L24+R24+T24)</f>
        <v>19</v>
      </c>
      <c r="I24" s="45">
        <v>0</v>
      </c>
      <c r="J24" s="45">
        <v>0</v>
      </c>
      <c r="K24" s="18">
        <v>4</v>
      </c>
      <c r="L24" s="18">
        <v>2</v>
      </c>
      <c r="M24" s="18" t="s">
        <v>224</v>
      </c>
      <c r="N24" s="18">
        <v>0</v>
      </c>
      <c r="O24" s="18">
        <v>0</v>
      </c>
      <c r="P24" s="18">
        <v>0</v>
      </c>
      <c r="Q24" s="18">
        <v>0</v>
      </c>
      <c r="R24" s="18">
        <v>0</v>
      </c>
      <c r="S24" s="18">
        <v>1</v>
      </c>
      <c r="T24" s="18">
        <v>3</v>
      </c>
      <c r="U24" s="18">
        <v>0</v>
      </c>
      <c r="V24" s="18">
        <v>51909</v>
      </c>
      <c r="W24" s="18"/>
    </row>
    <row r="25" spans="1:23" ht="6" customHeight="1">
      <c r="A25" s="46"/>
      <c r="B25" s="46"/>
      <c r="C25" s="47"/>
      <c r="D25" s="47"/>
      <c r="E25" s="47"/>
      <c r="F25" s="47"/>
      <c r="G25" s="47"/>
      <c r="H25" s="47"/>
      <c r="I25" s="47"/>
      <c r="J25" s="47"/>
      <c r="K25" s="47"/>
      <c r="L25" s="47"/>
      <c r="M25" s="56"/>
      <c r="N25" s="56"/>
      <c r="O25" s="56"/>
      <c r="P25" s="56"/>
      <c r="Q25" s="47"/>
      <c r="R25" s="47"/>
      <c r="S25" s="47"/>
      <c r="T25" s="47"/>
      <c r="U25" s="47"/>
      <c r="V25" s="47"/>
      <c r="W25" s="47"/>
    </row>
    <row r="26" spans="1:23">
      <c r="A26" s="190" t="s">
        <v>146</v>
      </c>
      <c r="B26" s="42" t="s">
        <v>110</v>
      </c>
      <c r="C26" s="18">
        <v>30</v>
      </c>
      <c r="D26" s="18">
        <v>4</v>
      </c>
      <c r="E26" s="18">
        <v>1</v>
      </c>
      <c r="F26" s="18">
        <v>10</v>
      </c>
      <c r="G26" s="18">
        <f>C26-(D26+F26+E26)</f>
        <v>15</v>
      </c>
      <c r="H26" s="18">
        <f t="shared" ref="H26:H40" si="3">G26-(J26+L26+R26+T26)</f>
        <v>15</v>
      </c>
      <c r="I26" s="18">
        <v>0</v>
      </c>
      <c r="J26" s="18">
        <v>0</v>
      </c>
      <c r="K26" s="18">
        <v>0</v>
      </c>
      <c r="L26" s="18">
        <v>0</v>
      </c>
      <c r="M26" s="18">
        <v>0</v>
      </c>
      <c r="N26" s="18">
        <v>0</v>
      </c>
      <c r="O26" s="18">
        <v>0</v>
      </c>
      <c r="P26" s="18">
        <v>0</v>
      </c>
      <c r="Q26" s="18">
        <v>0</v>
      </c>
      <c r="R26" s="18">
        <v>0</v>
      </c>
      <c r="S26" s="18">
        <v>0</v>
      </c>
      <c r="T26" s="18">
        <v>0</v>
      </c>
      <c r="U26" s="18">
        <v>0</v>
      </c>
      <c r="V26" s="18">
        <v>50000</v>
      </c>
      <c r="W26" s="18">
        <v>0</v>
      </c>
    </row>
    <row r="27" spans="1:23">
      <c r="A27" s="177"/>
      <c r="B27" s="31" t="s">
        <v>137</v>
      </c>
      <c r="C27" s="18">
        <v>30</v>
      </c>
      <c r="D27" s="18">
        <v>4</v>
      </c>
      <c r="E27" s="18">
        <v>1</v>
      </c>
      <c r="F27" s="18">
        <v>0</v>
      </c>
      <c r="G27" s="18">
        <f>C27-(D27+F27+E27)</f>
        <v>25</v>
      </c>
      <c r="H27" s="18">
        <f t="shared" si="3"/>
        <v>19</v>
      </c>
      <c r="I27" s="18">
        <v>0</v>
      </c>
      <c r="J27" s="18">
        <v>0</v>
      </c>
      <c r="K27" s="18">
        <v>0</v>
      </c>
      <c r="L27" s="18">
        <v>0</v>
      </c>
      <c r="M27" s="18">
        <v>0</v>
      </c>
      <c r="N27" s="18">
        <v>0</v>
      </c>
      <c r="O27" s="18">
        <v>0</v>
      </c>
      <c r="P27" s="18">
        <v>0</v>
      </c>
      <c r="Q27" s="18">
        <v>0</v>
      </c>
      <c r="R27" s="18">
        <v>0</v>
      </c>
      <c r="S27" s="18">
        <v>1</v>
      </c>
      <c r="T27" s="18">
        <v>6</v>
      </c>
      <c r="U27" s="18">
        <v>0</v>
      </c>
      <c r="V27" s="18">
        <v>28098</v>
      </c>
      <c r="W27" s="18"/>
    </row>
    <row r="28" spans="1:23" ht="6" customHeight="1">
      <c r="A28" s="46"/>
      <c r="B28" s="50"/>
      <c r="C28" s="47"/>
      <c r="D28" s="47"/>
      <c r="E28" s="47"/>
      <c r="F28" s="47"/>
      <c r="G28" s="47"/>
      <c r="H28" s="47"/>
      <c r="I28" s="47"/>
      <c r="J28" s="47"/>
      <c r="K28" s="47"/>
      <c r="L28" s="47"/>
      <c r="M28" s="56"/>
      <c r="N28" s="56"/>
      <c r="O28" s="56"/>
      <c r="P28" s="56"/>
      <c r="Q28" s="56"/>
      <c r="R28" s="56"/>
      <c r="S28" s="56"/>
      <c r="T28" s="56"/>
      <c r="U28" s="47"/>
      <c r="V28" s="47"/>
      <c r="W28" s="47"/>
    </row>
    <row r="29" spans="1:23">
      <c r="A29" s="190" t="s">
        <v>100</v>
      </c>
      <c r="B29" s="42" t="s">
        <v>110</v>
      </c>
      <c r="C29" s="18">
        <v>31</v>
      </c>
      <c r="D29" s="18">
        <v>4</v>
      </c>
      <c r="E29" s="18">
        <v>1</v>
      </c>
      <c r="F29" s="18">
        <v>0</v>
      </c>
      <c r="G29" s="18">
        <f>C29-(D29+F29+E29)</f>
        <v>26</v>
      </c>
      <c r="H29" s="18">
        <f t="shared" si="3"/>
        <v>26</v>
      </c>
      <c r="I29" s="18">
        <v>0</v>
      </c>
      <c r="J29" s="18">
        <v>0</v>
      </c>
      <c r="K29" s="45">
        <v>0</v>
      </c>
      <c r="L29" s="45">
        <v>0</v>
      </c>
      <c r="M29" s="45">
        <v>0</v>
      </c>
      <c r="N29" s="45">
        <v>0</v>
      </c>
      <c r="O29" s="45">
        <v>0</v>
      </c>
      <c r="P29" s="45">
        <v>0</v>
      </c>
      <c r="Q29" s="45">
        <v>0</v>
      </c>
      <c r="R29" s="45">
        <v>0</v>
      </c>
      <c r="S29" s="45">
        <v>0</v>
      </c>
      <c r="T29" s="43">
        <v>0</v>
      </c>
      <c r="U29" s="45">
        <v>0</v>
      </c>
      <c r="V29" s="18">
        <v>50000</v>
      </c>
      <c r="W29" s="18">
        <v>0</v>
      </c>
    </row>
    <row r="30" spans="1:23" ht="14.5" thickBot="1">
      <c r="A30" s="192"/>
      <c r="B30" s="31" t="s">
        <v>137</v>
      </c>
      <c r="C30" s="18">
        <v>31</v>
      </c>
      <c r="D30" s="18">
        <v>4</v>
      </c>
      <c r="E30" s="18">
        <v>1</v>
      </c>
      <c r="F30" s="18">
        <v>0</v>
      </c>
      <c r="G30" s="18">
        <f>C30-(D30+F30+E30)</f>
        <v>26</v>
      </c>
      <c r="H30" s="18">
        <f t="shared" si="3"/>
        <v>14</v>
      </c>
      <c r="I30" s="18">
        <v>2</v>
      </c>
      <c r="J30" s="18">
        <v>9</v>
      </c>
      <c r="K30" s="45">
        <v>18</v>
      </c>
      <c r="L30" s="45">
        <v>3</v>
      </c>
      <c r="M30" s="45" t="s">
        <v>225</v>
      </c>
      <c r="N30" s="45">
        <v>0</v>
      </c>
      <c r="O30" s="45">
        <v>0</v>
      </c>
      <c r="P30" s="45">
        <v>0</v>
      </c>
      <c r="Q30" s="45">
        <v>0</v>
      </c>
      <c r="R30" s="45">
        <v>0</v>
      </c>
      <c r="S30" s="45">
        <v>0</v>
      </c>
      <c r="T30" s="45">
        <v>0</v>
      </c>
      <c r="U30" s="45">
        <v>0</v>
      </c>
      <c r="V30" s="18">
        <v>53729</v>
      </c>
      <c r="W30" s="18"/>
    </row>
    <row r="31" spans="1:23" ht="15" thickTop="1" thickBot="1">
      <c r="A31" s="53" t="s">
        <v>147</v>
      </c>
      <c r="B31" s="53"/>
      <c r="C31" s="54">
        <f>C24+C27+C30</f>
        <v>92</v>
      </c>
      <c r="D31" s="54">
        <f t="shared" ref="D31:V31" si="4">D24+D27+D30</f>
        <v>13</v>
      </c>
      <c r="E31" s="54">
        <f>E30+E27+E24</f>
        <v>4</v>
      </c>
      <c r="F31" s="54">
        <f t="shared" si="4"/>
        <v>0</v>
      </c>
      <c r="G31" s="54">
        <f t="shared" si="4"/>
        <v>75</v>
      </c>
      <c r="H31" s="55">
        <f t="shared" si="3"/>
        <v>57</v>
      </c>
      <c r="I31" s="54">
        <f t="shared" si="4"/>
        <v>2</v>
      </c>
      <c r="J31" s="54">
        <f t="shared" si="4"/>
        <v>9</v>
      </c>
      <c r="K31" s="54">
        <f t="shared" si="4"/>
        <v>22</v>
      </c>
      <c r="L31" s="55"/>
      <c r="M31" s="54" t="e">
        <f t="shared" si="4"/>
        <v>#VALUE!</v>
      </c>
      <c r="N31" s="54"/>
      <c r="O31" s="54"/>
      <c r="P31" s="54"/>
      <c r="Q31" s="54">
        <f t="shared" si="4"/>
        <v>0</v>
      </c>
      <c r="R31" s="54">
        <f t="shared" si="4"/>
        <v>0</v>
      </c>
      <c r="S31" s="54">
        <f t="shared" si="4"/>
        <v>2</v>
      </c>
      <c r="T31" s="54">
        <f t="shared" si="4"/>
        <v>9</v>
      </c>
      <c r="U31" s="54">
        <f t="shared" si="4"/>
        <v>0</v>
      </c>
      <c r="V31" s="54">
        <f t="shared" si="4"/>
        <v>133736</v>
      </c>
      <c r="W31" s="55">
        <f>W24+W27+W30</f>
        <v>0</v>
      </c>
    </row>
    <row r="32" spans="1:23" ht="14.5" thickTop="1">
      <c r="A32" s="191" t="s">
        <v>148</v>
      </c>
      <c r="B32" s="42" t="s">
        <v>110</v>
      </c>
      <c r="C32" s="18">
        <v>31</v>
      </c>
      <c r="D32" s="18">
        <v>5</v>
      </c>
      <c r="E32" s="18">
        <v>2</v>
      </c>
      <c r="F32" s="18">
        <v>0</v>
      </c>
      <c r="G32" s="18">
        <f>C32-(D32+F32+E32)</f>
        <v>24</v>
      </c>
      <c r="H32" s="18">
        <f t="shared" si="3"/>
        <v>24</v>
      </c>
      <c r="I32" s="18">
        <v>0</v>
      </c>
      <c r="J32" s="18">
        <v>0</v>
      </c>
      <c r="K32" s="18">
        <v>0</v>
      </c>
      <c r="L32" s="18">
        <v>0</v>
      </c>
      <c r="M32" s="18">
        <v>0</v>
      </c>
      <c r="N32" s="18">
        <v>0</v>
      </c>
      <c r="O32" s="18">
        <v>0</v>
      </c>
      <c r="P32" s="18">
        <v>0</v>
      </c>
      <c r="Q32" s="18">
        <v>0</v>
      </c>
      <c r="R32" s="18">
        <v>0</v>
      </c>
      <c r="S32" s="18">
        <v>0</v>
      </c>
      <c r="T32" s="18">
        <v>0</v>
      </c>
      <c r="U32" s="18">
        <v>0</v>
      </c>
      <c r="V32" s="18">
        <v>50000</v>
      </c>
      <c r="W32" s="18">
        <v>0</v>
      </c>
    </row>
    <row r="33" spans="1:23">
      <c r="A33" s="177"/>
      <c r="B33" s="31" t="s">
        <v>137</v>
      </c>
      <c r="C33" s="18">
        <v>31</v>
      </c>
      <c r="D33" s="18">
        <v>5</v>
      </c>
      <c r="E33" s="18">
        <v>2</v>
      </c>
      <c r="F33" s="18">
        <v>2.5</v>
      </c>
      <c r="G33" s="18">
        <f>C33-(D33+F33+E33)</f>
        <v>21.5</v>
      </c>
      <c r="H33" s="18">
        <f t="shared" si="3"/>
        <v>17.5</v>
      </c>
      <c r="I33" s="18">
        <v>0</v>
      </c>
      <c r="J33" s="18">
        <v>0</v>
      </c>
      <c r="K33" s="18">
        <v>17</v>
      </c>
      <c r="L33" s="18">
        <v>4</v>
      </c>
      <c r="M33" s="18" t="s">
        <v>81</v>
      </c>
      <c r="N33" s="18">
        <v>0</v>
      </c>
      <c r="O33" s="18">
        <v>0</v>
      </c>
      <c r="P33" s="18">
        <v>0</v>
      </c>
      <c r="Q33" s="18">
        <v>0</v>
      </c>
      <c r="R33" s="18">
        <v>0</v>
      </c>
      <c r="S33" s="18">
        <v>0</v>
      </c>
      <c r="T33" s="18">
        <v>0</v>
      </c>
      <c r="U33" s="18">
        <v>0</v>
      </c>
      <c r="V33" s="18">
        <v>54348</v>
      </c>
      <c r="W33" s="18"/>
    </row>
    <row r="34" spans="1:23" ht="5.25" customHeight="1">
      <c r="A34" s="60"/>
      <c r="B34" s="50"/>
      <c r="C34" s="47"/>
      <c r="D34" s="47"/>
      <c r="E34" s="47"/>
      <c r="F34" s="47"/>
      <c r="G34" s="47"/>
      <c r="H34" s="47"/>
      <c r="I34" s="47"/>
      <c r="J34" s="47"/>
      <c r="K34" s="47"/>
      <c r="L34" s="47"/>
      <c r="M34" s="56"/>
      <c r="N34" s="56"/>
      <c r="O34" s="56"/>
      <c r="P34" s="56"/>
      <c r="Q34" s="47"/>
      <c r="R34" s="47"/>
      <c r="S34" s="47"/>
      <c r="T34" s="47"/>
      <c r="U34" s="47"/>
      <c r="V34" s="47"/>
      <c r="W34" s="47"/>
    </row>
    <row r="35" spans="1:23">
      <c r="A35" s="190" t="s">
        <v>101</v>
      </c>
      <c r="B35" s="42" t="s">
        <v>110</v>
      </c>
      <c r="C35" s="18">
        <v>28</v>
      </c>
      <c r="D35" s="18">
        <v>4</v>
      </c>
      <c r="E35" s="18">
        <v>0</v>
      </c>
      <c r="F35" s="18">
        <v>0</v>
      </c>
      <c r="G35" s="18">
        <f>C35-(D35+F35+E35)</f>
        <v>24</v>
      </c>
      <c r="H35" s="18">
        <f t="shared" si="3"/>
        <v>24</v>
      </c>
      <c r="I35" s="18">
        <v>0</v>
      </c>
      <c r="J35" s="18">
        <v>0</v>
      </c>
      <c r="K35" s="18">
        <v>0</v>
      </c>
      <c r="L35" s="18">
        <v>0</v>
      </c>
      <c r="M35" s="18">
        <v>0</v>
      </c>
      <c r="N35" s="18">
        <v>0</v>
      </c>
      <c r="O35" s="18">
        <v>0</v>
      </c>
      <c r="P35" s="18">
        <v>0</v>
      </c>
      <c r="Q35" s="18">
        <v>0</v>
      </c>
      <c r="R35" s="18">
        <v>0</v>
      </c>
      <c r="S35" s="18">
        <v>0</v>
      </c>
      <c r="T35" s="18">
        <v>0</v>
      </c>
      <c r="U35" s="18">
        <v>0</v>
      </c>
      <c r="V35" s="18">
        <v>100000</v>
      </c>
      <c r="W35" s="18">
        <v>0</v>
      </c>
    </row>
    <row r="36" spans="1:23">
      <c r="A36" s="177"/>
      <c r="B36" s="31" t="s">
        <v>137</v>
      </c>
      <c r="C36" s="18">
        <v>28</v>
      </c>
      <c r="D36" s="18">
        <v>4</v>
      </c>
      <c r="E36" s="18">
        <v>0</v>
      </c>
      <c r="F36" s="18">
        <v>0</v>
      </c>
      <c r="G36" s="18">
        <f>C36-(D36+F36+E36)</f>
        <v>24</v>
      </c>
      <c r="H36" s="18">
        <f t="shared" si="3"/>
        <v>6</v>
      </c>
      <c r="I36" s="18">
        <v>1</v>
      </c>
      <c r="J36" s="18">
        <v>3</v>
      </c>
      <c r="K36" s="18">
        <v>137</v>
      </c>
      <c r="L36" s="18">
        <v>15</v>
      </c>
      <c r="M36" s="18" t="s">
        <v>13</v>
      </c>
      <c r="N36" s="18">
        <v>0</v>
      </c>
      <c r="O36" s="18">
        <v>0</v>
      </c>
      <c r="P36" s="18">
        <v>0</v>
      </c>
      <c r="Q36" s="18">
        <v>0</v>
      </c>
      <c r="R36" s="18">
        <v>0</v>
      </c>
      <c r="S36" s="18">
        <v>0</v>
      </c>
      <c r="T36" s="18">
        <v>0</v>
      </c>
      <c r="U36" s="18">
        <v>0</v>
      </c>
      <c r="V36" s="18">
        <v>63179</v>
      </c>
      <c r="W36" s="18"/>
    </row>
    <row r="37" spans="1:23" ht="4.5" customHeight="1">
      <c r="A37" s="60"/>
      <c r="B37" s="50"/>
      <c r="C37" s="47"/>
      <c r="D37" s="47"/>
      <c r="E37" s="47"/>
      <c r="F37" s="47"/>
      <c r="G37" s="47"/>
      <c r="H37" s="47"/>
      <c r="I37" s="47"/>
      <c r="J37" s="47"/>
      <c r="K37" s="47"/>
      <c r="L37" s="47"/>
      <c r="M37" s="56"/>
      <c r="N37" s="56"/>
      <c r="O37" s="56"/>
      <c r="P37" s="56"/>
      <c r="Q37" s="47"/>
      <c r="R37" s="47"/>
      <c r="S37" s="47"/>
      <c r="T37" s="47"/>
      <c r="U37" s="47"/>
      <c r="V37" s="47"/>
      <c r="W37" s="47"/>
    </row>
    <row r="38" spans="1:23">
      <c r="A38" s="190" t="s">
        <v>102</v>
      </c>
      <c r="B38" s="42" t="s">
        <v>110</v>
      </c>
      <c r="C38" s="18">
        <v>31</v>
      </c>
      <c r="D38" s="18">
        <v>4</v>
      </c>
      <c r="E38" s="18">
        <v>1</v>
      </c>
      <c r="F38" s="18">
        <v>0</v>
      </c>
      <c r="G38" s="18">
        <f>C38-(D38+E38)</f>
        <v>26</v>
      </c>
      <c r="H38" s="18">
        <f t="shared" si="3"/>
        <v>26</v>
      </c>
      <c r="I38" s="18">
        <v>0</v>
      </c>
      <c r="J38" s="18">
        <v>0</v>
      </c>
      <c r="K38" s="18">
        <v>0</v>
      </c>
      <c r="L38" s="18">
        <v>0</v>
      </c>
      <c r="M38" s="18">
        <v>0</v>
      </c>
      <c r="N38" s="18">
        <v>0</v>
      </c>
      <c r="O38" s="18">
        <v>0</v>
      </c>
      <c r="P38" s="18">
        <v>0</v>
      </c>
      <c r="Q38" s="18">
        <v>0</v>
      </c>
      <c r="R38" s="18">
        <v>0</v>
      </c>
      <c r="S38" s="18">
        <v>0</v>
      </c>
      <c r="T38" s="18">
        <v>0</v>
      </c>
      <c r="U38" s="18">
        <v>0</v>
      </c>
      <c r="V38" s="18">
        <v>50000</v>
      </c>
      <c r="W38" s="18">
        <v>0</v>
      </c>
    </row>
    <row r="39" spans="1:23" ht="14.5" thickBot="1">
      <c r="A39" s="192"/>
      <c r="B39" s="31" t="s">
        <v>137</v>
      </c>
      <c r="C39" s="18">
        <v>31</v>
      </c>
      <c r="D39" s="18">
        <v>4</v>
      </c>
      <c r="E39" s="18">
        <v>1</v>
      </c>
      <c r="F39" s="18">
        <v>4</v>
      </c>
      <c r="G39" s="18">
        <f>C39-(D39+F39+E39)</f>
        <v>22</v>
      </c>
      <c r="H39" s="18">
        <f t="shared" si="3"/>
        <v>20</v>
      </c>
      <c r="I39" s="18">
        <v>0</v>
      </c>
      <c r="J39" s="18">
        <v>0</v>
      </c>
      <c r="K39" s="18">
        <v>2</v>
      </c>
      <c r="L39" s="18">
        <v>2</v>
      </c>
      <c r="M39" s="18" t="s">
        <v>24</v>
      </c>
      <c r="N39" s="18">
        <v>0</v>
      </c>
      <c r="O39" s="18">
        <v>0</v>
      </c>
      <c r="P39" s="18">
        <v>0</v>
      </c>
      <c r="Q39" s="18">
        <v>0</v>
      </c>
      <c r="R39" s="18">
        <v>0</v>
      </c>
      <c r="S39" s="18">
        <v>0</v>
      </c>
      <c r="T39" s="18">
        <v>0</v>
      </c>
      <c r="U39" s="18">
        <v>0</v>
      </c>
      <c r="V39" s="18">
        <v>109379</v>
      </c>
      <c r="W39" s="18"/>
    </row>
    <row r="40" spans="1:23" ht="20.25" customHeight="1" thickTop="1" thickBot="1">
      <c r="A40" s="53" t="s">
        <v>149</v>
      </c>
      <c r="B40" s="62"/>
      <c r="C40" s="54">
        <f>C33+C36+C39</f>
        <v>90</v>
      </c>
      <c r="D40" s="54">
        <f t="shared" ref="D40:V40" si="5">D33+D36+D39</f>
        <v>13</v>
      </c>
      <c r="E40" s="54">
        <f>E39+E36+E33</f>
        <v>3</v>
      </c>
      <c r="F40" s="54">
        <f t="shared" si="5"/>
        <v>6.5</v>
      </c>
      <c r="G40" s="54">
        <f t="shared" si="5"/>
        <v>67.5</v>
      </c>
      <c r="H40" s="55">
        <f t="shared" si="3"/>
        <v>43.5</v>
      </c>
      <c r="I40" s="54">
        <f t="shared" si="5"/>
        <v>1</v>
      </c>
      <c r="J40" s="54">
        <f t="shared" si="5"/>
        <v>3</v>
      </c>
      <c r="K40" s="54">
        <f t="shared" si="5"/>
        <v>156</v>
      </c>
      <c r="L40" s="54">
        <f t="shared" si="5"/>
        <v>21</v>
      </c>
      <c r="M40" s="54">
        <v>0</v>
      </c>
      <c r="N40" s="54">
        <f t="shared" si="5"/>
        <v>0</v>
      </c>
      <c r="O40" s="54">
        <f t="shared" si="5"/>
        <v>0</v>
      </c>
      <c r="P40" s="54">
        <f t="shared" si="5"/>
        <v>0</v>
      </c>
      <c r="Q40" s="54">
        <f t="shared" si="5"/>
        <v>0</v>
      </c>
      <c r="R40" s="54">
        <f t="shared" si="5"/>
        <v>0</v>
      </c>
      <c r="S40" s="54">
        <f t="shared" si="5"/>
        <v>0</v>
      </c>
      <c r="T40" s="54">
        <v>0</v>
      </c>
      <c r="U40" s="54">
        <f t="shared" si="5"/>
        <v>0</v>
      </c>
      <c r="V40" s="54">
        <f t="shared" si="5"/>
        <v>226906</v>
      </c>
      <c r="W40" s="63">
        <f>W39+W36+W33</f>
        <v>0</v>
      </c>
    </row>
    <row r="41" spans="1:23" ht="5.25" customHeight="1" thickTop="1">
      <c r="A41" s="64"/>
      <c r="B41" s="64"/>
      <c r="C41" s="49"/>
      <c r="D41" s="49"/>
      <c r="E41" s="49"/>
      <c r="F41" s="49"/>
      <c r="G41" s="49"/>
      <c r="H41" s="65"/>
      <c r="I41" s="49"/>
      <c r="J41" s="49"/>
      <c r="K41" s="49"/>
      <c r="L41" s="49"/>
      <c r="M41" s="49"/>
      <c r="N41" s="49"/>
      <c r="O41" s="49"/>
      <c r="P41" s="49"/>
      <c r="Q41" s="49"/>
      <c r="R41" s="49"/>
      <c r="S41" s="49"/>
      <c r="T41" s="49"/>
      <c r="U41" s="49"/>
      <c r="V41" s="65"/>
      <c r="W41" s="49"/>
    </row>
    <row r="42" spans="1:23">
      <c r="A42" s="66" t="s">
        <v>95</v>
      </c>
      <c r="B42" s="66" t="s">
        <v>110</v>
      </c>
      <c r="C42" s="67">
        <f>C38+C35+C32+C29+C26+C23+C20+C17+C14+C11+C8+C5</f>
        <v>365</v>
      </c>
      <c r="D42" s="67">
        <f t="shared" ref="D42:S43" si="6">D38+D35+D32+D29+D26+D23+D20+D17+D14+D11+D8+D5</f>
        <v>52</v>
      </c>
      <c r="E42" s="67">
        <f>E38+E35+E32+E29+E26+E23+E20+E17+E14+E11+E8+E5</f>
        <v>8</v>
      </c>
      <c r="F42" s="67">
        <f t="shared" si="6"/>
        <v>35</v>
      </c>
      <c r="G42" s="67">
        <f t="shared" si="6"/>
        <v>270</v>
      </c>
      <c r="H42" s="67">
        <f>G42-(J42+M42+R42+T42+U42)</f>
        <v>270</v>
      </c>
      <c r="I42" s="67">
        <f t="shared" si="6"/>
        <v>0</v>
      </c>
      <c r="J42" s="67">
        <f t="shared" si="6"/>
        <v>0</v>
      </c>
      <c r="K42" s="67">
        <v>189</v>
      </c>
      <c r="L42" s="67">
        <f t="shared" si="6"/>
        <v>1</v>
      </c>
      <c r="M42" s="67">
        <f t="shared" si="6"/>
        <v>0</v>
      </c>
      <c r="N42" s="67">
        <f t="shared" si="6"/>
        <v>8</v>
      </c>
      <c r="O42" s="67">
        <f t="shared" si="6"/>
        <v>8</v>
      </c>
      <c r="P42" s="67" t="e">
        <f t="shared" si="6"/>
        <v>#VALUE!</v>
      </c>
      <c r="Q42" s="67">
        <v>0</v>
      </c>
      <c r="R42" s="67">
        <v>0</v>
      </c>
      <c r="S42" s="67">
        <f>S38+S35+S32+S29+S26+S23+S20+S17+S14+S11+S8+S5</f>
        <v>0</v>
      </c>
      <c r="T42" s="67">
        <v>0</v>
      </c>
      <c r="U42" s="67">
        <f>U38+U35+U32+U29+U26+U23+U20+U17+U14+U11+U8+U5</f>
        <v>0</v>
      </c>
      <c r="V42" s="67">
        <f>V38+V35+V32+V29+V26+V23+V20+V17+V14+V11+V8+V5</f>
        <v>900000</v>
      </c>
      <c r="W42" s="67">
        <v>100700</v>
      </c>
    </row>
    <row r="43" spans="1:23">
      <c r="A43" s="66"/>
      <c r="B43" s="66" t="s">
        <v>137</v>
      </c>
      <c r="C43" s="67">
        <f>C39+C36+C33+C30+C27+C24+C21+C18+C15+C12+C9+C6</f>
        <v>365</v>
      </c>
      <c r="D43" s="67">
        <f>D39+D36+D33+D30+D27+D24+D21+D18+D15+D12+D9+D6</f>
        <v>52</v>
      </c>
      <c r="E43" s="67">
        <f>E39+E36+E33+E30+E27+E24+E21+E18+E15+E12+E9+E6</f>
        <v>8</v>
      </c>
      <c r="F43" s="67">
        <f t="shared" si="6"/>
        <v>18.5</v>
      </c>
      <c r="G43" s="67">
        <f t="shared" si="6"/>
        <v>286.5</v>
      </c>
      <c r="H43" s="67">
        <f t="shared" si="6"/>
        <v>199.5</v>
      </c>
      <c r="I43" s="67">
        <f t="shared" si="6"/>
        <v>4</v>
      </c>
      <c r="J43" s="67">
        <f t="shared" si="6"/>
        <v>17</v>
      </c>
      <c r="K43" s="67">
        <f>K39+K36+K33+K30+K27+K24+K21+K18+K15+K12+K9+K6</f>
        <v>364</v>
      </c>
      <c r="L43" s="67">
        <f t="shared" si="6"/>
        <v>52</v>
      </c>
      <c r="M43" s="67">
        <v>0</v>
      </c>
      <c r="N43" s="67">
        <f t="shared" si="6"/>
        <v>8</v>
      </c>
      <c r="O43" s="67">
        <f t="shared" si="6"/>
        <v>8</v>
      </c>
      <c r="P43" s="67" t="e">
        <f t="shared" si="6"/>
        <v>#VALUE!</v>
      </c>
      <c r="Q43" s="67">
        <f t="shared" si="6"/>
        <v>1</v>
      </c>
      <c r="R43" s="67">
        <f t="shared" si="6"/>
        <v>1</v>
      </c>
      <c r="S43" s="67">
        <f t="shared" si="6"/>
        <v>4</v>
      </c>
      <c r="T43" s="67">
        <f t="shared" ref="T43:U43" si="7">T39+T36+T33+T30+T27+T24+T21+T18+T15+T12+T9+T6</f>
        <v>17</v>
      </c>
      <c r="U43" s="67">
        <f t="shared" si="7"/>
        <v>0</v>
      </c>
      <c r="V43" s="67">
        <f>V40+V31+V22+V13</f>
        <v>743660</v>
      </c>
      <c r="W43" s="67">
        <v>74466</v>
      </c>
    </row>
    <row r="44" spans="1:23">
      <c r="A44" s="68"/>
      <c r="B44" s="68"/>
      <c r="C44" s="68"/>
      <c r="D44" s="68"/>
      <c r="E44" s="68"/>
      <c r="F44" s="68"/>
      <c r="G44" s="68"/>
      <c r="H44" s="68"/>
      <c r="I44" s="68"/>
      <c r="J44" s="68"/>
      <c r="K44" s="68"/>
      <c r="L44" s="68"/>
      <c r="M44" s="68"/>
    </row>
    <row r="45" spans="1:23" ht="14.25" customHeight="1" thickBot="1">
      <c r="W45" s="32"/>
    </row>
    <row r="46" spans="1:23" ht="15" customHeight="1">
      <c r="D46" s="84">
        <v>1</v>
      </c>
      <c r="E46" s="175" t="s">
        <v>226</v>
      </c>
      <c r="F46" s="175"/>
      <c r="G46" s="175"/>
      <c r="H46" s="85">
        <v>286.5</v>
      </c>
      <c r="I46" s="86" t="s">
        <v>49</v>
      </c>
      <c r="W46" s="32"/>
    </row>
    <row r="47" spans="1:23" ht="28.5" customHeight="1">
      <c r="D47" s="87">
        <v>2</v>
      </c>
      <c r="E47" s="174" t="s">
        <v>227</v>
      </c>
      <c r="F47" s="174"/>
      <c r="G47" s="174"/>
      <c r="H47" s="88">
        <v>199.5</v>
      </c>
      <c r="I47" s="89">
        <f>H47/H46*100</f>
        <v>69.633507853403145</v>
      </c>
      <c r="W47" s="32"/>
    </row>
    <row r="48" spans="1:23">
      <c r="D48" s="87">
        <v>3</v>
      </c>
      <c r="E48" s="174" t="s">
        <v>228</v>
      </c>
      <c r="F48" s="174"/>
      <c r="G48" s="174"/>
      <c r="H48" s="88">
        <v>17</v>
      </c>
      <c r="I48" s="89">
        <f t="shared" ref="I48" si="8">H48/H47*100</f>
        <v>8.5213032581453625</v>
      </c>
      <c r="W48" s="32"/>
    </row>
    <row r="49" spans="4:23" ht="14.25" customHeight="1">
      <c r="D49" s="87">
        <v>4</v>
      </c>
      <c r="E49" s="174" t="s">
        <v>229</v>
      </c>
      <c r="F49" s="174"/>
      <c r="G49" s="174"/>
      <c r="H49" s="88">
        <v>52</v>
      </c>
      <c r="I49" s="89">
        <f>H49/H46*100</f>
        <v>18.150087260034901</v>
      </c>
      <c r="W49" s="32"/>
    </row>
    <row r="50" spans="4:23" ht="14.25" customHeight="1">
      <c r="D50" s="87">
        <v>5</v>
      </c>
      <c r="E50" s="174" t="s">
        <v>230</v>
      </c>
      <c r="F50" s="174"/>
      <c r="G50" s="174"/>
      <c r="H50" s="88">
        <v>17</v>
      </c>
      <c r="I50" s="89">
        <f>H50/H46*100</f>
        <v>5.9336823734729496</v>
      </c>
      <c r="W50" s="32"/>
    </row>
    <row r="51" spans="4:23" ht="14.5" thickBot="1">
      <c r="D51" s="90">
        <v>6</v>
      </c>
      <c r="E51" s="173" t="s">
        <v>231</v>
      </c>
      <c r="F51" s="173"/>
      <c r="G51" s="173"/>
      <c r="H51" s="91">
        <v>1</v>
      </c>
      <c r="I51" s="89">
        <f>H51/H47*100</f>
        <v>0.50125313283208017</v>
      </c>
      <c r="W51" s="32"/>
    </row>
    <row r="52" spans="4:23" ht="14.25" customHeight="1">
      <c r="D52" s="92"/>
      <c r="E52" s="92"/>
      <c r="F52" s="92"/>
      <c r="G52" s="92"/>
      <c r="H52" s="78"/>
      <c r="I52" s="78"/>
      <c r="W52" s="32"/>
    </row>
    <row r="53" spans="4:23" ht="14.25" customHeight="1" thickBot="1">
      <c r="D53" s="92"/>
      <c r="E53" s="92"/>
      <c r="F53" s="92"/>
      <c r="G53" s="92"/>
      <c r="H53" s="78"/>
      <c r="I53" s="78"/>
      <c r="W53" s="32"/>
    </row>
    <row r="54" spans="4:23" ht="14.5">
      <c r="D54" s="84">
        <v>1</v>
      </c>
      <c r="E54" s="175" t="s">
        <v>232</v>
      </c>
      <c r="F54" s="175"/>
      <c r="G54" s="175"/>
      <c r="H54" s="86"/>
      <c r="I54" s="78"/>
      <c r="W54" s="32"/>
    </row>
    <row r="55" spans="4:23" ht="14.25" customHeight="1">
      <c r="D55" s="87">
        <v>2</v>
      </c>
      <c r="E55" s="174" t="s">
        <v>233</v>
      </c>
      <c r="F55" s="174"/>
      <c r="G55" s="174"/>
      <c r="H55" s="89">
        <f>16/3</f>
        <v>5.333333333333333</v>
      </c>
      <c r="I55" s="78"/>
      <c r="W55" s="32"/>
    </row>
    <row r="56" spans="4:23" ht="14.25" customHeight="1">
      <c r="D56" s="87">
        <v>3</v>
      </c>
      <c r="E56" s="174" t="s">
        <v>234</v>
      </c>
      <c r="F56" s="174"/>
      <c r="G56" s="174"/>
      <c r="H56" s="93">
        <f>K43/L43</f>
        <v>7</v>
      </c>
      <c r="I56" s="78"/>
      <c r="W56" s="32"/>
    </row>
    <row r="57" spans="4:23" ht="15" thickBot="1">
      <c r="D57" s="90">
        <v>4</v>
      </c>
      <c r="E57" s="173" t="s">
        <v>235</v>
      </c>
      <c r="F57" s="173"/>
      <c r="G57" s="173"/>
      <c r="H57" s="94"/>
      <c r="I57" s="78"/>
      <c r="W57" s="32"/>
    </row>
    <row r="58" spans="4:23" ht="14.25" customHeight="1">
      <c r="W58" s="32"/>
    </row>
    <row r="59" spans="4:23" ht="14.25" customHeight="1">
      <c r="W59" s="32"/>
    </row>
    <row r="60" spans="4:23">
      <c r="W60" s="32"/>
    </row>
    <row r="61" spans="4:23" ht="14.25" customHeight="1">
      <c r="W61" s="32"/>
    </row>
    <row r="62" spans="4:23" ht="14.25" customHeight="1">
      <c r="W62" s="32"/>
    </row>
    <row r="63" spans="4:23">
      <c r="W63" s="32"/>
    </row>
    <row r="64" spans="4:23" ht="14.25" customHeight="1">
      <c r="W64" s="32"/>
    </row>
    <row r="65" spans="23:23" ht="14.25" customHeight="1">
      <c r="W65" s="32"/>
    </row>
    <row r="66" spans="23:23">
      <c r="W66" s="32"/>
    </row>
    <row r="67" spans="23:23">
      <c r="W67" s="32"/>
    </row>
    <row r="68" spans="23:23">
      <c r="W68" s="32"/>
    </row>
    <row r="69" spans="23:23">
      <c r="W69" s="32"/>
    </row>
    <row r="70" spans="23:23">
      <c r="W70" s="32"/>
    </row>
    <row r="71" spans="23:23">
      <c r="W71" s="32"/>
    </row>
    <row r="72" spans="23:23">
      <c r="W72" s="32"/>
    </row>
    <row r="73" spans="23:23">
      <c r="W73" s="32"/>
    </row>
    <row r="74" spans="23:23">
      <c r="W74" s="32"/>
    </row>
    <row r="75" spans="23:23">
      <c r="W75" s="32"/>
    </row>
    <row r="76" spans="23:23">
      <c r="W76" s="32"/>
    </row>
    <row r="77" spans="23:23">
      <c r="W77" s="32"/>
    </row>
    <row r="78" spans="23:23">
      <c r="W78" s="32"/>
    </row>
    <row r="79" spans="23:23">
      <c r="W79" s="32"/>
    </row>
    <row r="80" spans="23:23">
      <c r="W80" s="32"/>
    </row>
    <row r="81" spans="23:23">
      <c r="W81" s="32"/>
    </row>
    <row r="82" spans="23:23">
      <c r="W82" s="32"/>
    </row>
    <row r="83" spans="23:23">
      <c r="W83" s="32"/>
    </row>
    <row r="84" spans="23:23">
      <c r="W84" s="32"/>
    </row>
    <row r="85" spans="23:23">
      <c r="W85" s="32"/>
    </row>
    <row r="86" spans="23:23">
      <c r="W86" s="32"/>
    </row>
    <row r="87" spans="23:23">
      <c r="W87" s="32"/>
    </row>
    <row r="88" spans="23:23">
      <c r="W88" s="32"/>
    </row>
  </sheetData>
  <mergeCells count="36">
    <mergeCell ref="A1:W2"/>
    <mergeCell ref="A3:B4"/>
    <mergeCell ref="C3:C4"/>
    <mergeCell ref="D3:D4"/>
    <mergeCell ref="E3:E4"/>
    <mergeCell ref="F3:F4"/>
    <mergeCell ref="G3:G4"/>
    <mergeCell ref="H3:H4"/>
    <mergeCell ref="I3:J3"/>
    <mergeCell ref="K3:M3"/>
    <mergeCell ref="N3:P3"/>
    <mergeCell ref="Q3:R3"/>
    <mergeCell ref="S3:T3"/>
    <mergeCell ref="V3:W3"/>
    <mergeCell ref="A5:A6"/>
    <mergeCell ref="E46:G46"/>
    <mergeCell ref="E47:G47"/>
    <mergeCell ref="E48:G48"/>
    <mergeCell ref="E49:G49"/>
    <mergeCell ref="A8:A9"/>
    <mergeCell ref="A32:A33"/>
    <mergeCell ref="A35:A36"/>
    <mergeCell ref="A38:A39"/>
    <mergeCell ref="A14:A15"/>
    <mergeCell ref="A17:A18"/>
    <mergeCell ref="A20:A21"/>
    <mergeCell ref="A23:A24"/>
    <mergeCell ref="A26:A27"/>
    <mergeCell ref="A29:A30"/>
    <mergeCell ref="A11:A12"/>
    <mergeCell ref="E57:G57"/>
    <mergeCell ref="E50:G50"/>
    <mergeCell ref="E51:G51"/>
    <mergeCell ref="E54:G54"/>
    <mergeCell ref="E55:G55"/>
    <mergeCell ref="E56:G56"/>
  </mergeCells>
  <pageMargins left="0.7" right="0.7" top="0.75" bottom="0.75" header="0.3" footer="0.3"/>
  <ignoredErrors>
    <ignoredError sqref="H42 H40" 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188A-26F0-4D3D-8296-B8C8A1608EE1}">
  <dimension ref="A1:U24"/>
  <sheetViews>
    <sheetView workbookViewId="0">
      <pane xSplit="1" ySplit="3" topLeftCell="B16" activePane="bottomRight" state="frozen"/>
      <selection pane="topRight" activeCell="B1" sqref="B1"/>
      <selection pane="bottomLeft" activeCell="A4" sqref="A4"/>
      <selection pane="bottomRight" activeCell="A26" sqref="A26:XFD26"/>
    </sheetView>
  </sheetViews>
  <sheetFormatPr defaultRowHeight="14.5"/>
  <cols>
    <col min="2" max="2" width="11.54296875" bestFit="1" customWidth="1"/>
    <col min="3" max="3" width="13.7265625" customWidth="1"/>
    <col min="4" max="4" width="9.81640625" bestFit="1" customWidth="1"/>
    <col min="5" max="5" width="13.1796875" bestFit="1" customWidth="1"/>
    <col min="6" max="6" width="8.1796875" bestFit="1" customWidth="1"/>
    <col min="7" max="7" width="13.1796875" bestFit="1" customWidth="1"/>
    <col min="8" max="8" width="8.1796875" bestFit="1" customWidth="1"/>
    <col min="9" max="9" width="13.1796875" bestFit="1" customWidth="1"/>
    <col min="10" max="10" width="8.08984375" bestFit="1" customWidth="1"/>
    <col min="11" max="11" width="13.1796875" bestFit="1" customWidth="1"/>
    <col min="12" max="12" width="6.36328125" bestFit="1" customWidth="1"/>
    <col min="13" max="13" width="13.1796875" bestFit="1" customWidth="1"/>
    <col min="14" max="14" width="8.08984375" bestFit="1" customWidth="1"/>
    <col min="15" max="15" width="13.1796875" bestFit="1" customWidth="1"/>
    <col min="17" max="17" width="13.1796875" bestFit="1" customWidth="1"/>
    <col min="18" max="18" width="8.08984375" bestFit="1" customWidth="1"/>
    <col min="19" max="19" width="13.1796875" style="78" bestFit="1" customWidth="1"/>
    <col min="20" max="20" width="12.81640625" bestFit="1" customWidth="1"/>
    <col min="21" max="21" width="13.54296875" bestFit="1" customWidth="1"/>
  </cols>
  <sheetData>
    <row r="1" spans="1:21" ht="20">
      <c r="A1" s="196" t="s">
        <v>222</v>
      </c>
      <c r="B1" s="196"/>
      <c r="C1" s="196"/>
      <c r="D1" s="196"/>
      <c r="E1" s="196"/>
      <c r="F1" s="196"/>
      <c r="G1" s="196"/>
      <c r="H1" s="196"/>
      <c r="I1" s="196"/>
      <c r="J1" s="196"/>
      <c r="K1" s="196"/>
      <c r="L1" s="196"/>
      <c r="M1" s="196"/>
      <c r="N1" s="196"/>
      <c r="O1" s="196"/>
      <c r="P1" s="196"/>
      <c r="Q1" s="196"/>
      <c r="R1" s="196"/>
      <c r="S1" s="196"/>
    </row>
    <row r="2" spans="1:21" ht="20">
      <c r="A2" s="197" t="s">
        <v>213</v>
      </c>
      <c r="B2" s="197"/>
      <c r="C2" s="197"/>
      <c r="D2" s="197" t="s">
        <v>214</v>
      </c>
      <c r="E2" s="197"/>
      <c r="F2" s="197" t="s">
        <v>215</v>
      </c>
      <c r="G2" s="197"/>
      <c r="H2" s="194" t="s">
        <v>216</v>
      </c>
      <c r="I2" s="195"/>
      <c r="J2" s="194" t="s">
        <v>217</v>
      </c>
      <c r="K2" s="195"/>
      <c r="L2" s="194" t="s">
        <v>218</v>
      </c>
      <c r="M2" s="195"/>
      <c r="N2" s="194" t="s">
        <v>219</v>
      </c>
      <c r="O2" s="195"/>
      <c r="P2" s="194" t="s">
        <v>220</v>
      </c>
      <c r="Q2" s="195"/>
      <c r="R2" s="194" t="s">
        <v>221</v>
      </c>
      <c r="S2" s="195"/>
      <c r="T2" s="193" t="s">
        <v>236</v>
      </c>
      <c r="U2" s="193"/>
    </row>
    <row r="3" spans="1:21">
      <c r="A3" s="82" t="s">
        <v>130</v>
      </c>
      <c r="B3" s="82" t="s">
        <v>110</v>
      </c>
      <c r="C3" s="82" t="s">
        <v>111</v>
      </c>
      <c r="D3" s="82" t="s">
        <v>110</v>
      </c>
      <c r="E3" s="82" t="s">
        <v>111</v>
      </c>
      <c r="F3" s="82" t="s">
        <v>110</v>
      </c>
      <c r="G3" s="82" t="s">
        <v>111</v>
      </c>
      <c r="H3" s="82" t="s">
        <v>110</v>
      </c>
      <c r="I3" s="82" t="s">
        <v>111</v>
      </c>
      <c r="J3" s="82" t="s">
        <v>110</v>
      </c>
      <c r="K3" s="82" t="s">
        <v>111</v>
      </c>
      <c r="L3" s="82" t="s">
        <v>110</v>
      </c>
      <c r="M3" s="82" t="s">
        <v>111</v>
      </c>
      <c r="N3" s="82" t="s">
        <v>110</v>
      </c>
      <c r="O3" s="82" t="s">
        <v>111</v>
      </c>
      <c r="P3" s="82" t="s">
        <v>110</v>
      </c>
      <c r="Q3" s="82" t="s">
        <v>111</v>
      </c>
      <c r="R3" s="82" t="s">
        <v>110</v>
      </c>
      <c r="S3" s="82" t="s">
        <v>111</v>
      </c>
      <c r="T3" s="82" t="s">
        <v>110</v>
      </c>
      <c r="U3" s="82" t="s">
        <v>111</v>
      </c>
    </row>
    <row r="4" spans="1:21">
      <c r="A4" s="28" t="s">
        <v>13</v>
      </c>
      <c r="B4" s="28">
        <v>300000</v>
      </c>
      <c r="C4" s="28">
        <v>327438</v>
      </c>
      <c r="D4" s="28">
        <v>10000</v>
      </c>
      <c r="E4" s="28">
        <v>5635</v>
      </c>
      <c r="F4" s="28">
        <v>1000</v>
      </c>
      <c r="G4" s="28">
        <v>479</v>
      </c>
      <c r="H4" s="28">
        <v>50</v>
      </c>
      <c r="I4" s="28">
        <v>263</v>
      </c>
      <c r="J4" s="28">
        <v>100</v>
      </c>
      <c r="K4" s="28">
        <v>95</v>
      </c>
      <c r="L4" s="28">
        <v>25</v>
      </c>
      <c r="M4" s="28">
        <v>185</v>
      </c>
      <c r="N4" s="28">
        <v>50</v>
      </c>
      <c r="O4" s="28">
        <v>70</v>
      </c>
      <c r="P4" s="28">
        <v>50</v>
      </c>
      <c r="Q4" s="28">
        <v>64</v>
      </c>
      <c r="R4" s="28">
        <v>100</v>
      </c>
      <c r="S4" s="28">
        <v>197</v>
      </c>
      <c r="T4" s="27"/>
      <c r="U4" s="27"/>
    </row>
    <row r="5" spans="1:21">
      <c r="A5" s="28" t="s">
        <v>21</v>
      </c>
      <c r="B5" s="28">
        <v>60000</v>
      </c>
      <c r="C5" s="28">
        <v>19716</v>
      </c>
      <c r="D5" s="28">
        <v>2000</v>
      </c>
      <c r="E5" s="28">
        <v>4830</v>
      </c>
      <c r="F5" s="28">
        <v>1000</v>
      </c>
      <c r="G5" s="28">
        <v>4350</v>
      </c>
      <c r="H5" s="28">
        <v>50</v>
      </c>
      <c r="I5" s="28">
        <v>3</v>
      </c>
      <c r="J5" s="28">
        <v>100</v>
      </c>
      <c r="K5" s="28">
        <v>20</v>
      </c>
      <c r="L5" s="28">
        <v>25</v>
      </c>
      <c r="M5" s="28">
        <v>20</v>
      </c>
      <c r="N5" s="28">
        <v>50</v>
      </c>
      <c r="O5" s="28">
        <v>2</v>
      </c>
      <c r="P5" s="28">
        <v>50</v>
      </c>
      <c r="Q5" s="28">
        <v>10</v>
      </c>
      <c r="R5" s="28">
        <v>100</v>
      </c>
      <c r="S5" s="28">
        <v>170</v>
      </c>
      <c r="T5" s="27"/>
      <c r="U5" s="27"/>
    </row>
    <row r="6" spans="1:21">
      <c r="A6" s="28" t="s">
        <v>92</v>
      </c>
      <c r="B6" s="28">
        <v>300000</v>
      </c>
      <c r="C6" s="28">
        <v>224892</v>
      </c>
      <c r="D6" s="28">
        <v>10000</v>
      </c>
      <c r="E6" s="28">
        <v>650</v>
      </c>
      <c r="F6" s="28">
        <v>1000</v>
      </c>
      <c r="G6" s="28">
        <v>1415</v>
      </c>
      <c r="H6" s="28">
        <v>100</v>
      </c>
      <c r="I6" s="28">
        <v>12</v>
      </c>
      <c r="J6" s="28">
        <v>100</v>
      </c>
      <c r="K6" s="28">
        <v>5</v>
      </c>
      <c r="L6" s="28">
        <v>25</v>
      </c>
      <c r="M6" s="28">
        <v>55</v>
      </c>
      <c r="N6" s="28">
        <v>50</v>
      </c>
      <c r="O6" s="28">
        <v>15</v>
      </c>
      <c r="P6" s="28">
        <v>50</v>
      </c>
      <c r="Q6" s="28">
        <v>702</v>
      </c>
      <c r="R6" s="28">
        <v>200</v>
      </c>
      <c r="S6" s="28">
        <v>2305</v>
      </c>
      <c r="T6" s="27"/>
      <c r="U6" s="27"/>
    </row>
    <row r="7" spans="1:21">
      <c r="A7" s="28" t="s">
        <v>24</v>
      </c>
      <c r="B7" s="28">
        <v>100000</v>
      </c>
      <c r="C7" s="28">
        <v>58523</v>
      </c>
      <c r="D7" s="28">
        <v>21000</v>
      </c>
      <c r="E7" s="28">
        <v>9603</v>
      </c>
      <c r="F7" s="28">
        <v>1000</v>
      </c>
      <c r="G7" s="28">
        <v>3881</v>
      </c>
      <c r="H7" s="28">
        <v>50</v>
      </c>
      <c r="I7" s="28">
        <v>24</v>
      </c>
      <c r="J7" s="28">
        <v>100</v>
      </c>
      <c r="K7" s="28">
        <v>83</v>
      </c>
      <c r="L7" s="28">
        <v>25</v>
      </c>
      <c r="M7" s="28">
        <v>641</v>
      </c>
      <c r="N7" s="28">
        <v>50</v>
      </c>
      <c r="O7" s="28">
        <v>911</v>
      </c>
      <c r="P7" s="28">
        <v>50</v>
      </c>
      <c r="Q7" s="28">
        <v>139</v>
      </c>
      <c r="R7" s="28">
        <v>300</v>
      </c>
      <c r="S7" s="28">
        <v>1247</v>
      </c>
      <c r="T7" s="27"/>
      <c r="U7" s="27"/>
    </row>
    <row r="8" spans="1:21">
      <c r="A8" s="28" t="s">
        <v>90</v>
      </c>
      <c r="B8" s="28">
        <v>10000</v>
      </c>
      <c r="C8" s="28">
        <v>1657</v>
      </c>
      <c r="D8" s="28">
        <v>0</v>
      </c>
      <c r="E8" s="28">
        <v>0</v>
      </c>
      <c r="F8" s="28">
        <v>0</v>
      </c>
      <c r="G8" s="28"/>
      <c r="H8" s="28">
        <v>50</v>
      </c>
      <c r="I8" s="28"/>
      <c r="J8" s="28">
        <v>100</v>
      </c>
      <c r="K8" s="28"/>
      <c r="L8" s="28">
        <v>25</v>
      </c>
      <c r="M8" s="28"/>
      <c r="N8" s="28">
        <v>50</v>
      </c>
      <c r="O8" s="28"/>
      <c r="P8" s="28">
        <v>50</v>
      </c>
      <c r="Q8" s="28"/>
      <c r="R8" s="28">
        <v>0</v>
      </c>
      <c r="S8" s="28"/>
      <c r="T8" s="27"/>
      <c r="U8" s="27"/>
    </row>
    <row r="9" spans="1:21">
      <c r="A9" s="28" t="s">
        <v>91</v>
      </c>
      <c r="B9" s="28">
        <v>5000</v>
      </c>
      <c r="C9" s="28">
        <v>1785</v>
      </c>
      <c r="D9" s="28">
        <v>0</v>
      </c>
      <c r="E9" s="28">
        <v>0</v>
      </c>
      <c r="F9" s="28">
        <v>0</v>
      </c>
      <c r="G9" s="28"/>
      <c r="H9" s="28">
        <v>50</v>
      </c>
      <c r="I9" s="28"/>
      <c r="J9" s="28">
        <v>100</v>
      </c>
      <c r="K9" s="28"/>
      <c r="L9" s="28">
        <v>25</v>
      </c>
      <c r="M9" s="28">
        <v>135</v>
      </c>
      <c r="N9" s="28">
        <v>50</v>
      </c>
      <c r="O9" s="28">
        <v>10</v>
      </c>
      <c r="P9" s="28">
        <v>50</v>
      </c>
      <c r="Q9" s="28"/>
      <c r="R9" s="28">
        <v>0</v>
      </c>
      <c r="S9" s="28"/>
      <c r="T9" s="27"/>
      <c r="U9" s="27"/>
    </row>
    <row r="10" spans="1:21">
      <c r="A10" s="28" t="s">
        <v>89</v>
      </c>
      <c r="B10" s="28">
        <v>10000</v>
      </c>
      <c r="C10" s="28">
        <v>4001</v>
      </c>
      <c r="D10" s="28">
        <v>0</v>
      </c>
      <c r="E10" s="28">
        <v>10</v>
      </c>
      <c r="F10" s="28">
        <v>500</v>
      </c>
      <c r="G10" s="28">
        <v>58</v>
      </c>
      <c r="H10" s="28">
        <v>50</v>
      </c>
      <c r="I10" s="28"/>
      <c r="J10" s="28">
        <v>100</v>
      </c>
      <c r="K10" s="28">
        <v>27</v>
      </c>
      <c r="L10" s="28">
        <v>25</v>
      </c>
      <c r="M10" s="28">
        <v>485</v>
      </c>
      <c r="N10" s="28">
        <v>50</v>
      </c>
      <c r="O10" s="28">
        <v>201</v>
      </c>
      <c r="P10" s="28">
        <v>100</v>
      </c>
      <c r="Q10" s="28">
        <v>195</v>
      </c>
      <c r="R10" s="28">
        <v>0</v>
      </c>
      <c r="S10" s="28">
        <v>59</v>
      </c>
      <c r="T10" s="27"/>
      <c r="U10" s="27"/>
    </row>
    <row r="11" spans="1:21">
      <c r="A11" s="28" t="s">
        <v>15</v>
      </c>
      <c r="B11" s="28">
        <v>25000</v>
      </c>
      <c r="C11" s="28">
        <v>6503</v>
      </c>
      <c r="D11" s="28">
        <v>0</v>
      </c>
      <c r="E11" s="28">
        <v>0</v>
      </c>
      <c r="F11" s="28">
        <v>500</v>
      </c>
      <c r="G11" s="28"/>
      <c r="H11" s="28">
        <v>50</v>
      </c>
      <c r="I11" s="28">
        <v>16</v>
      </c>
      <c r="J11" s="28">
        <v>100</v>
      </c>
      <c r="K11" s="28">
        <v>4</v>
      </c>
      <c r="L11" s="28">
        <v>25</v>
      </c>
      <c r="M11" s="28">
        <v>4</v>
      </c>
      <c r="N11" s="28">
        <v>50</v>
      </c>
      <c r="O11" s="28">
        <v>17</v>
      </c>
      <c r="P11" s="28">
        <v>100</v>
      </c>
      <c r="Q11" s="28"/>
      <c r="R11" s="28">
        <v>0</v>
      </c>
      <c r="S11" s="28"/>
      <c r="T11" s="27"/>
      <c r="U11" s="27"/>
    </row>
    <row r="12" spans="1:21">
      <c r="A12" s="28" t="s">
        <v>87</v>
      </c>
      <c r="B12" s="28">
        <v>10000</v>
      </c>
      <c r="C12" s="28">
        <v>14535</v>
      </c>
      <c r="D12" s="28">
        <v>0</v>
      </c>
      <c r="E12" s="28">
        <v>40</v>
      </c>
      <c r="F12" s="28">
        <v>0</v>
      </c>
      <c r="G12" s="28">
        <v>140</v>
      </c>
      <c r="H12" s="28">
        <v>50</v>
      </c>
      <c r="I12" s="28">
        <v>20</v>
      </c>
      <c r="J12" s="28">
        <v>100</v>
      </c>
      <c r="K12" s="28">
        <v>80</v>
      </c>
      <c r="L12" s="28">
        <v>25</v>
      </c>
      <c r="M12" s="28">
        <v>90</v>
      </c>
      <c r="N12" s="28">
        <v>50</v>
      </c>
      <c r="O12" s="28">
        <v>310</v>
      </c>
      <c r="P12" s="28">
        <v>100</v>
      </c>
      <c r="Q12" s="28">
        <v>450</v>
      </c>
      <c r="R12" s="28">
        <v>100</v>
      </c>
      <c r="S12" s="28">
        <v>50</v>
      </c>
      <c r="T12" s="27"/>
      <c r="U12" s="27"/>
    </row>
    <row r="13" spans="1:21">
      <c r="A13" s="28" t="s">
        <v>28</v>
      </c>
      <c r="B13" s="28">
        <v>5000</v>
      </c>
      <c r="C13" s="28">
        <v>120</v>
      </c>
      <c r="D13" s="28">
        <v>0</v>
      </c>
      <c r="E13" s="28">
        <v>0</v>
      </c>
      <c r="F13" s="28">
        <v>0</v>
      </c>
      <c r="G13" s="28"/>
      <c r="H13" s="28">
        <v>50</v>
      </c>
      <c r="I13" s="28"/>
      <c r="J13" s="28">
        <v>100</v>
      </c>
      <c r="K13" s="28"/>
      <c r="L13" s="28">
        <v>25</v>
      </c>
      <c r="M13" s="28">
        <v>22</v>
      </c>
      <c r="N13" s="28">
        <v>50</v>
      </c>
      <c r="O13" s="28"/>
      <c r="P13" s="28">
        <v>50</v>
      </c>
      <c r="Q13" s="28"/>
      <c r="R13" s="28">
        <v>0</v>
      </c>
      <c r="S13" s="28"/>
      <c r="T13" s="27"/>
      <c r="U13" s="27"/>
    </row>
    <row r="14" spans="1:21">
      <c r="A14" s="28" t="s">
        <v>88</v>
      </c>
      <c r="B14" s="28">
        <v>10000</v>
      </c>
      <c r="C14" s="28">
        <v>6991</v>
      </c>
      <c r="D14" s="28">
        <v>1000</v>
      </c>
      <c r="E14" s="28">
        <v>878</v>
      </c>
      <c r="F14" s="28">
        <v>500</v>
      </c>
      <c r="G14" s="28">
        <v>1096</v>
      </c>
      <c r="H14" s="28">
        <v>50</v>
      </c>
      <c r="I14" s="28"/>
      <c r="J14" s="28">
        <v>100</v>
      </c>
      <c r="K14" s="28">
        <v>25</v>
      </c>
      <c r="L14" s="28">
        <v>25</v>
      </c>
      <c r="M14" s="28">
        <v>500</v>
      </c>
      <c r="N14" s="28">
        <v>50</v>
      </c>
      <c r="O14" s="28">
        <v>20</v>
      </c>
      <c r="P14" s="28">
        <v>100</v>
      </c>
      <c r="Q14" s="28">
        <v>12</v>
      </c>
      <c r="R14" s="28">
        <v>0</v>
      </c>
      <c r="S14" s="28">
        <v>10</v>
      </c>
      <c r="T14" s="27"/>
      <c r="U14" s="27"/>
    </row>
    <row r="15" spans="1:21">
      <c r="A15" s="28" t="s">
        <v>31</v>
      </c>
      <c r="B15" s="28">
        <v>2000</v>
      </c>
      <c r="C15" s="28">
        <v>3430</v>
      </c>
      <c r="D15" s="28">
        <v>0</v>
      </c>
      <c r="E15" s="28">
        <v>534</v>
      </c>
      <c r="F15" s="28">
        <v>0</v>
      </c>
      <c r="G15" s="28"/>
      <c r="H15" s="28">
        <v>50</v>
      </c>
      <c r="I15" s="28">
        <v>25</v>
      </c>
      <c r="J15" s="28">
        <v>100</v>
      </c>
      <c r="K15" s="28"/>
      <c r="L15" s="28">
        <v>25</v>
      </c>
      <c r="M15" s="28"/>
      <c r="N15" s="28">
        <v>50</v>
      </c>
      <c r="O15" s="28"/>
      <c r="P15" s="28">
        <v>100</v>
      </c>
      <c r="Q15" s="28">
        <v>100</v>
      </c>
      <c r="R15" s="28">
        <v>50</v>
      </c>
      <c r="S15" s="28"/>
      <c r="T15" s="27"/>
      <c r="U15" s="27"/>
    </row>
    <row r="16" spans="1:21">
      <c r="A16" s="28" t="s">
        <v>86</v>
      </c>
      <c r="B16" s="28">
        <v>5000</v>
      </c>
      <c r="C16" s="28">
        <v>510</v>
      </c>
      <c r="D16" s="28">
        <v>500</v>
      </c>
      <c r="E16" s="28">
        <v>0</v>
      </c>
      <c r="F16" s="28">
        <v>0</v>
      </c>
      <c r="G16" s="28"/>
      <c r="H16" s="28">
        <v>50</v>
      </c>
      <c r="I16" s="28"/>
      <c r="J16" s="28">
        <v>100</v>
      </c>
      <c r="K16" s="28"/>
      <c r="L16" s="28">
        <v>25</v>
      </c>
      <c r="M16" s="28"/>
      <c r="N16" s="28">
        <v>50</v>
      </c>
      <c r="O16" s="28">
        <v>600</v>
      </c>
      <c r="P16" s="28">
        <v>50</v>
      </c>
      <c r="Q16" s="28"/>
      <c r="R16" s="28">
        <v>50</v>
      </c>
      <c r="S16" s="28"/>
      <c r="T16" s="27"/>
      <c r="U16" s="27"/>
    </row>
    <row r="17" spans="1:21">
      <c r="A17" s="28" t="s">
        <v>84</v>
      </c>
      <c r="B17" s="28">
        <v>20000</v>
      </c>
      <c r="C17" s="28">
        <v>54600</v>
      </c>
      <c r="D17" s="28">
        <v>1000</v>
      </c>
      <c r="E17" s="28">
        <v>0</v>
      </c>
      <c r="F17" s="28">
        <v>500</v>
      </c>
      <c r="G17" s="28">
        <v>190</v>
      </c>
      <c r="H17" s="28">
        <v>50</v>
      </c>
      <c r="I17" s="28">
        <v>10</v>
      </c>
      <c r="J17" s="28">
        <v>100</v>
      </c>
      <c r="K17" s="28">
        <v>10</v>
      </c>
      <c r="L17" s="28">
        <v>25</v>
      </c>
      <c r="M17" s="28">
        <v>85</v>
      </c>
      <c r="N17" s="28">
        <v>50</v>
      </c>
      <c r="O17" s="28">
        <v>270</v>
      </c>
      <c r="P17" s="28">
        <v>50</v>
      </c>
      <c r="Q17" s="28">
        <v>70</v>
      </c>
      <c r="R17" s="28">
        <v>50</v>
      </c>
      <c r="S17" s="28"/>
      <c r="T17" s="27"/>
      <c r="U17" s="27"/>
    </row>
    <row r="18" spans="1:21">
      <c r="A18" s="28" t="s">
        <v>85</v>
      </c>
      <c r="B18" s="28">
        <v>5000</v>
      </c>
      <c r="C18" s="28">
        <v>3362</v>
      </c>
      <c r="D18" s="28">
        <v>500</v>
      </c>
      <c r="E18" s="28">
        <v>0</v>
      </c>
      <c r="F18" s="28">
        <v>0</v>
      </c>
      <c r="G18" s="28">
        <v>386</v>
      </c>
      <c r="H18" s="28">
        <v>50</v>
      </c>
      <c r="I18" s="28"/>
      <c r="J18" s="28"/>
      <c r="K18" s="28"/>
      <c r="L18" s="28">
        <v>25</v>
      </c>
      <c r="M18" s="28">
        <v>450</v>
      </c>
      <c r="N18" s="28">
        <v>50</v>
      </c>
      <c r="O18" s="28"/>
      <c r="P18" s="28">
        <v>50</v>
      </c>
      <c r="Q18" s="28">
        <v>25</v>
      </c>
      <c r="R18" s="28">
        <v>50</v>
      </c>
      <c r="S18" s="28"/>
      <c r="T18" s="27"/>
      <c r="U18" s="27"/>
    </row>
    <row r="19" spans="1:21">
      <c r="A19" s="28" t="s">
        <v>109</v>
      </c>
      <c r="B19" s="28">
        <v>10000</v>
      </c>
      <c r="C19" s="28">
        <v>8201</v>
      </c>
      <c r="D19" s="28">
        <v>1000</v>
      </c>
      <c r="E19" s="28">
        <v>0</v>
      </c>
      <c r="F19" s="28">
        <v>500</v>
      </c>
      <c r="G19" s="28"/>
      <c r="H19" s="28">
        <v>50</v>
      </c>
      <c r="I19" s="28">
        <v>350</v>
      </c>
      <c r="J19" s="28">
        <v>100</v>
      </c>
      <c r="K19" s="28"/>
      <c r="L19" s="28">
        <v>25</v>
      </c>
      <c r="M19" s="28"/>
      <c r="N19" s="28">
        <v>50</v>
      </c>
      <c r="O19" s="28"/>
      <c r="P19" s="28">
        <v>0</v>
      </c>
      <c r="Q19" s="28"/>
      <c r="R19" s="28">
        <v>0</v>
      </c>
      <c r="S19" s="28"/>
      <c r="T19" s="27"/>
      <c r="U19" s="27"/>
    </row>
    <row r="20" spans="1:21">
      <c r="A20" s="28" t="s">
        <v>82</v>
      </c>
      <c r="B20" s="28">
        <v>7000</v>
      </c>
      <c r="C20" s="28">
        <v>1369</v>
      </c>
      <c r="D20" s="28">
        <v>1000</v>
      </c>
      <c r="E20" s="28">
        <v>500</v>
      </c>
      <c r="F20" s="28">
        <v>0</v>
      </c>
      <c r="G20" s="28">
        <v>200</v>
      </c>
      <c r="H20" s="28">
        <v>50</v>
      </c>
      <c r="I20" s="28"/>
      <c r="J20" s="28">
        <v>100</v>
      </c>
      <c r="K20" s="28"/>
      <c r="L20" s="28">
        <v>25</v>
      </c>
      <c r="M20" s="28"/>
      <c r="N20" s="28">
        <v>50</v>
      </c>
      <c r="O20" s="28"/>
      <c r="P20" s="28">
        <v>0</v>
      </c>
      <c r="Q20" s="28"/>
      <c r="R20" s="28">
        <v>0</v>
      </c>
      <c r="S20" s="28"/>
      <c r="T20" s="27"/>
      <c r="U20" s="27"/>
    </row>
    <row r="21" spans="1:21">
      <c r="A21" s="28" t="s">
        <v>81</v>
      </c>
      <c r="B21" s="28">
        <v>12000</v>
      </c>
      <c r="C21" s="28">
        <v>3943</v>
      </c>
      <c r="D21" s="28">
        <v>1000</v>
      </c>
      <c r="E21" s="28">
        <v>0</v>
      </c>
      <c r="F21" s="28">
        <v>500</v>
      </c>
      <c r="G21" s="28">
        <v>80</v>
      </c>
      <c r="H21" s="28">
        <v>50</v>
      </c>
      <c r="I21" s="28">
        <v>10</v>
      </c>
      <c r="J21" s="28">
        <v>100</v>
      </c>
      <c r="K21" s="28"/>
      <c r="L21" s="28">
        <v>25</v>
      </c>
      <c r="M21" s="28">
        <v>20</v>
      </c>
      <c r="N21" s="28">
        <v>50</v>
      </c>
      <c r="O21" s="28">
        <v>20</v>
      </c>
      <c r="P21" s="28">
        <v>0</v>
      </c>
      <c r="Q21" s="28">
        <v>5</v>
      </c>
      <c r="R21" s="28">
        <v>0</v>
      </c>
      <c r="S21" s="28">
        <v>10</v>
      </c>
      <c r="T21" s="27"/>
      <c r="U21" s="27"/>
    </row>
    <row r="22" spans="1:21">
      <c r="A22" s="28" t="s">
        <v>83</v>
      </c>
      <c r="B22" s="28">
        <v>3000</v>
      </c>
      <c r="C22" s="28">
        <v>2084</v>
      </c>
      <c r="D22" s="28">
        <v>1000</v>
      </c>
      <c r="E22" s="28">
        <v>0</v>
      </c>
      <c r="F22" s="28">
        <v>0</v>
      </c>
      <c r="G22" s="28"/>
      <c r="H22" s="28">
        <v>50</v>
      </c>
      <c r="I22" s="28">
        <v>200</v>
      </c>
      <c r="J22" s="28">
        <v>100</v>
      </c>
      <c r="K22" s="28"/>
      <c r="L22" s="28">
        <v>25</v>
      </c>
      <c r="M22" s="28">
        <v>200</v>
      </c>
      <c r="N22" s="28">
        <v>50</v>
      </c>
      <c r="O22" s="28">
        <v>10</v>
      </c>
      <c r="P22" s="28">
        <v>0</v>
      </c>
      <c r="Q22" s="28">
        <v>10</v>
      </c>
      <c r="R22" s="28">
        <v>0</v>
      </c>
      <c r="S22" s="28">
        <v>30</v>
      </c>
      <c r="T22" s="27"/>
      <c r="U22" s="27"/>
    </row>
    <row r="23" spans="1:21">
      <c r="A23" s="28" t="s">
        <v>93</v>
      </c>
      <c r="B23" s="28">
        <v>1000</v>
      </c>
      <c r="C23" s="28">
        <v>0</v>
      </c>
      <c r="D23" s="28">
        <v>0</v>
      </c>
      <c r="E23" s="28">
        <v>0</v>
      </c>
      <c r="F23" s="28">
        <v>0</v>
      </c>
      <c r="G23" s="28"/>
      <c r="H23" s="28">
        <v>0</v>
      </c>
      <c r="I23" s="28"/>
      <c r="J23" s="28">
        <v>0</v>
      </c>
      <c r="K23" s="28"/>
      <c r="L23" s="28">
        <v>25</v>
      </c>
      <c r="M23" s="28"/>
      <c r="N23" s="28">
        <v>50</v>
      </c>
      <c r="O23" s="28"/>
      <c r="P23" s="28">
        <v>0</v>
      </c>
      <c r="Q23" s="28"/>
      <c r="R23" s="28">
        <v>0</v>
      </c>
      <c r="S23" s="28"/>
      <c r="T23" s="160"/>
      <c r="U23" s="160"/>
    </row>
    <row r="24" spans="1:21" ht="20">
      <c r="A24" s="35"/>
      <c r="B24" s="26">
        <f t="shared" ref="B24:S24" si="0">SUM(B4:B23)</f>
        <v>900000</v>
      </c>
      <c r="C24" s="26">
        <f t="shared" si="0"/>
        <v>743660</v>
      </c>
      <c r="D24" s="26">
        <f t="shared" si="0"/>
        <v>50000</v>
      </c>
      <c r="E24" s="26">
        <f t="shared" si="0"/>
        <v>22680</v>
      </c>
      <c r="F24" s="26">
        <f t="shared" si="0"/>
        <v>7000</v>
      </c>
      <c r="G24" s="26">
        <f t="shared" si="0"/>
        <v>12275</v>
      </c>
      <c r="H24" s="26">
        <f t="shared" si="0"/>
        <v>1000</v>
      </c>
      <c r="I24" s="26">
        <f t="shared" si="0"/>
        <v>933</v>
      </c>
      <c r="J24" s="26">
        <f t="shared" si="0"/>
        <v>1800</v>
      </c>
      <c r="K24" s="26">
        <f t="shared" si="0"/>
        <v>349</v>
      </c>
      <c r="L24" s="26">
        <f t="shared" si="0"/>
        <v>500</v>
      </c>
      <c r="M24" s="26">
        <f t="shared" si="0"/>
        <v>2892</v>
      </c>
      <c r="N24" s="26">
        <f t="shared" si="0"/>
        <v>1000</v>
      </c>
      <c r="O24" s="26">
        <f t="shared" si="0"/>
        <v>2456</v>
      </c>
      <c r="P24" s="26">
        <f t="shared" si="0"/>
        <v>1000</v>
      </c>
      <c r="Q24" s="26">
        <f t="shared" si="0"/>
        <v>1782</v>
      </c>
      <c r="R24" s="26">
        <f t="shared" si="0"/>
        <v>1000</v>
      </c>
      <c r="S24" s="26">
        <f t="shared" si="0"/>
        <v>4078</v>
      </c>
      <c r="T24" s="161">
        <v>100700</v>
      </c>
      <c r="U24" s="161">
        <v>74466</v>
      </c>
    </row>
  </sheetData>
  <mergeCells count="11">
    <mergeCell ref="T2:U2"/>
    <mergeCell ref="N2:O2"/>
    <mergeCell ref="P2:Q2"/>
    <mergeCell ref="R2:S2"/>
    <mergeCell ref="A1:S1"/>
    <mergeCell ref="A2:C2"/>
    <mergeCell ref="D2:E2"/>
    <mergeCell ref="F2:G2"/>
    <mergeCell ref="H2:I2"/>
    <mergeCell ref="J2:K2"/>
    <mergeCell ref="L2:M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opLeftCell="A2" workbookViewId="0">
      <pane xSplit="3" ySplit="1" topLeftCell="I3" activePane="bottomRight" state="frozen"/>
      <selection activeCell="A2" sqref="A2"/>
      <selection pane="topRight" activeCell="D2" sqref="D2"/>
      <selection pane="bottomLeft" activeCell="A3" sqref="A3"/>
      <selection pane="bottomRight" activeCell="L20" sqref="L20"/>
    </sheetView>
  </sheetViews>
  <sheetFormatPr defaultRowHeight="14.5"/>
  <cols>
    <col min="1" max="1" width="7.81640625" customWidth="1"/>
    <col min="2" max="2" width="10.453125" customWidth="1"/>
    <col min="3" max="3" width="26.08984375" customWidth="1"/>
    <col min="4" max="4" width="19.7265625" customWidth="1"/>
    <col min="5" max="5" width="12.7265625" customWidth="1"/>
    <col min="6" max="6" width="13" customWidth="1"/>
    <col min="7" max="7" width="13" hidden="1" customWidth="1"/>
    <col min="8" max="8" width="11.26953125" customWidth="1"/>
    <col min="9" max="9" width="12.26953125" customWidth="1"/>
    <col min="10" max="10" width="14.54296875" customWidth="1"/>
    <col min="11" max="11" width="15.81640625" customWidth="1"/>
    <col min="12" max="12" width="15.1796875" customWidth="1"/>
    <col min="13" max="13" width="20.7265625" customWidth="1"/>
    <col min="14" max="14" width="36.26953125" customWidth="1"/>
  </cols>
  <sheetData>
    <row r="1" spans="1:14" ht="17.5">
      <c r="A1" s="231" t="s">
        <v>16</v>
      </c>
      <c r="B1" s="232"/>
      <c r="C1" s="232"/>
      <c r="D1" s="232"/>
      <c r="E1" s="232"/>
      <c r="F1" s="232"/>
      <c r="G1" s="232"/>
      <c r="H1" s="232"/>
      <c r="I1" s="232"/>
      <c r="J1" s="232"/>
      <c r="K1" s="232"/>
      <c r="L1" s="232"/>
      <c r="M1" s="232"/>
      <c r="N1" s="232"/>
    </row>
    <row r="2" spans="1:14" ht="28">
      <c r="A2" s="1" t="s">
        <v>0</v>
      </c>
      <c r="B2" s="2" t="s">
        <v>1</v>
      </c>
      <c r="C2" s="3" t="s">
        <v>2</v>
      </c>
      <c r="D2" s="3" t="s">
        <v>3</v>
      </c>
      <c r="E2" s="3" t="s">
        <v>4</v>
      </c>
      <c r="F2" s="3" t="s">
        <v>5</v>
      </c>
      <c r="G2" s="3" t="s">
        <v>6</v>
      </c>
      <c r="H2" s="3" t="s">
        <v>7</v>
      </c>
      <c r="I2" s="3" t="s">
        <v>8</v>
      </c>
      <c r="J2" s="3" t="s">
        <v>9</v>
      </c>
      <c r="K2" s="3" t="s">
        <v>10</v>
      </c>
      <c r="L2" s="3" t="s">
        <v>11</v>
      </c>
      <c r="M2" s="4" t="s">
        <v>12</v>
      </c>
      <c r="N2" s="230" t="s">
        <v>428</v>
      </c>
    </row>
    <row r="3" spans="1:14" ht="30">
      <c r="A3" s="1">
        <v>1</v>
      </c>
      <c r="B3" s="5" t="s">
        <v>21</v>
      </c>
      <c r="C3" s="6" t="s">
        <v>20</v>
      </c>
      <c r="D3" s="6" t="s">
        <v>19</v>
      </c>
      <c r="E3" s="3">
        <v>3</v>
      </c>
      <c r="F3" s="3">
        <v>2</v>
      </c>
      <c r="G3" s="3">
        <v>1</v>
      </c>
      <c r="H3" s="3">
        <v>3</v>
      </c>
      <c r="I3" s="3">
        <v>3</v>
      </c>
      <c r="J3" s="3">
        <f>E3+H3</f>
        <v>6</v>
      </c>
      <c r="K3" s="3">
        <f>F3+I3</f>
        <v>5</v>
      </c>
      <c r="L3" s="6" t="s">
        <v>14</v>
      </c>
      <c r="M3" s="2" t="s">
        <v>100</v>
      </c>
      <c r="N3" s="233" t="s">
        <v>179</v>
      </c>
    </row>
    <row r="4" spans="1:14" ht="30">
      <c r="A4" s="1">
        <v>2</v>
      </c>
      <c r="B4" s="5" t="s">
        <v>13</v>
      </c>
      <c r="C4" s="6" t="s">
        <v>17</v>
      </c>
      <c r="D4" s="6" t="s">
        <v>18</v>
      </c>
      <c r="E4" s="3">
        <v>1</v>
      </c>
      <c r="F4" s="3">
        <v>1</v>
      </c>
      <c r="G4" s="3">
        <v>1</v>
      </c>
      <c r="H4" s="3">
        <v>4</v>
      </c>
      <c r="I4" s="3">
        <v>4</v>
      </c>
      <c r="J4" s="3">
        <f t="shared" ref="J4:J10" si="0">E4+H4</f>
        <v>5</v>
      </c>
      <c r="K4" s="3">
        <f t="shared" ref="K4:K10" si="1">F4+I4</f>
        <v>5</v>
      </c>
      <c r="L4" s="6" t="s">
        <v>14</v>
      </c>
      <c r="M4" s="2" t="s">
        <v>100</v>
      </c>
      <c r="N4" s="233" t="s">
        <v>183</v>
      </c>
    </row>
    <row r="5" spans="1:14" ht="30">
      <c r="A5" s="1">
        <v>3</v>
      </c>
      <c r="B5" s="5" t="s">
        <v>13</v>
      </c>
      <c r="C5" s="6" t="s">
        <v>25</v>
      </c>
      <c r="D5" s="6" t="s">
        <v>26</v>
      </c>
      <c r="E5" s="3">
        <v>7</v>
      </c>
      <c r="F5" s="3">
        <v>7</v>
      </c>
      <c r="G5" s="3">
        <v>1</v>
      </c>
      <c r="H5" s="3">
        <v>5</v>
      </c>
      <c r="I5" s="3">
        <v>5</v>
      </c>
      <c r="J5" s="3">
        <f t="shared" si="0"/>
        <v>12</v>
      </c>
      <c r="K5" s="3">
        <f t="shared" si="1"/>
        <v>12</v>
      </c>
      <c r="L5" s="6" t="s">
        <v>14</v>
      </c>
      <c r="M5" s="2" t="s">
        <v>101</v>
      </c>
      <c r="N5" s="233" t="s">
        <v>188</v>
      </c>
    </row>
    <row r="6" spans="1:14" ht="15">
      <c r="A6" s="1">
        <v>4</v>
      </c>
      <c r="B6" s="5" t="s">
        <v>28</v>
      </c>
      <c r="C6" s="6" t="s">
        <v>32</v>
      </c>
      <c r="D6" s="6" t="s">
        <v>27</v>
      </c>
      <c r="E6" s="6">
        <v>5</v>
      </c>
      <c r="F6" s="6">
        <v>5</v>
      </c>
      <c r="G6" s="6">
        <v>1</v>
      </c>
      <c r="H6" s="6">
        <v>3</v>
      </c>
      <c r="I6" s="6">
        <v>3</v>
      </c>
      <c r="J6" s="3">
        <f t="shared" si="0"/>
        <v>8</v>
      </c>
      <c r="K6" s="3">
        <f t="shared" si="1"/>
        <v>8</v>
      </c>
      <c r="L6" s="6" t="s">
        <v>14</v>
      </c>
      <c r="M6" s="6" t="s">
        <v>102</v>
      </c>
      <c r="N6" s="233" t="s">
        <v>194</v>
      </c>
    </row>
    <row r="7" spans="1:14" ht="30">
      <c r="A7" s="1">
        <v>5</v>
      </c>
      <c r="B7" s="5" t="s">
        <v>24</v>
      </c>
      <c r="C7" s="6" t="s">
        <v>22</v>
      </c>
      <c r="D7" s="6" t="s">
        <v>23</v>
      </c>
      <c r="E7" s="6">
        <v>5</v>
      </c>
      <c r="F7" s="6">
        <v>5</v>
      </c>
      <c r="G7" s="6">
        <v>1</v>
      </c>
      <c r="H7" s="6">
        <v>4</v>
      </c>
      <c r="I7" s="6">
        <v>4</v>
      </c>
      <c r="J7" s="3">
        <f t="shared" si="0"/>
        <v>9</v>
      </c>
      <c r="K7" s="3">
        <f t="shared" si="1"/>
        <v>9</v>
      </c>
      <c r="L7" s="6" t="s">
        <v>14</v>
      </c>
      <c r="M7" s="6" t="s">
        <v>102</v>
      </c>
      <c r="N7" s="233" t="s">
        <v>429</v>
      </c>
    </row>
    <row r="8" spans="1:14" ht="15">
      <c r="A8" s="1">
        <v>6</v>
      </c>
      <c r="B8" s="5" t="s">
        <v>15</v>
      </c>
      <c r="C8" s="6" t="s">
        <v>33</v>
      </c>
      <c r="D8" s="6" t="s">
        <v>29</v>
      </c>
      <c r="E8" s="6">
        <v>5</v>
      </c>
      <c r="F8" s="6">
        <v>5</v>
      </c>
      <c r="G8" s="6">
        <v>1</v>
      </c>
      <c r="H8" s="6">
        <v>3</v>
      </c>
      <c r="I8" s="6">
        <v>3</v>
      </c>
      <c r="J8" s="3">
        <f t="shared" si="0"/>
        <v>8</v>
      </c>
      <c r="K8" s="3">
        <f t="shared" si="1"/>
        <v>8</v>
      </c>
      <c r="L8" s="6" t="s">
        <v>14</v>
      </c>
      <c r="M8" s="6" t="s">
        <v>102</v>
      </c>
      <c r="N8" s="233" t="s">
        <v>209</v>
      </c>
    </row>
    <row r="9" spans="1:14" ht="15">
      <c r="A9" s="1">
        <v>7</v>
      </c>
      <c r="B9" s="5" t="s">
        <v>31</v>
      </c>
      <c r="C9" s="6" t="s">
        <v>34</v>
      </c>
      <c r="D9" s="6" t="s">
        <v>29</v>
      </c>
      <c r="E9" s="6">
        <v>5</v>
      </c>
      <c r="F9" s="6">
        <v>5</v>
      </c>
      <c r="G9" s="6">
        <v>1</v>
      </c>
      <c r="H9" s="6">
        <v>3</v>
      </c>
      <c r="I9" s="6">
        <v>3</v>
      </c>
      <c r="J9" s="3">
        <f t="shared" si="0"/>
        <v>8</v>
      </c>
      <c r="K9" s="3">
        <f t="shared" si="1"/>
        <v>8</v>
      </c>
      <c r="L9" s="6" t="s">
        <v>14</v>
      </c>
      <c r="M9" s="6" t="s">
        <v>102</v>
      </c>
      <c r="N9" s="233" t="s">
        <v>204</v>
      </c>
    </row>
    <row r="10" spans="1:14" ht="15">
      <c r="A10" s="1">
        <v>8</v>
      </c>
      <c r="B10" s="8" t="s">
        <v>13</v>
      </c>
      <c r="C10" s="9" t="s">
        <v>35</v>
      </c>
      <c r="D10" s="8" t="s">
        <v>30</v>
      </c>
      <c r="E10" s="8">
        <v>7</v>
      </c>
      <c r="F10" s="8">
        <v>7</v>
      </c>
      <c r="G10" s="8">
        <v>1</v>
      </c>
      <c r="H10" s="8">
        <v>5</v>
      </c>
      <c r="I10" s="8">
        <v>5</v>
      </c>
      <c r="J10" s="3">
        <f t="shared" si="0"/>
        <v>12</v>
      </c>
      <c r="K10" s="3">
        <f t="shared" si="1"/>
        <v>12</v>
      </c>
      <c r="L10" s="6" t="s">
        <v>14</v>
      </c>
      <c r="M10" s="6" t="s">
        <v>102</v>
      </c>
      <c r="N10" s="233" t="s">
        <v>209</v>
      </c>
    </row>
    <row r="11" spans="1:14" ht="15" thickBot="1">
      <c r="A11" s="7"/>
      <c r="B11" s="10"/>
      <c r="C11" s="10"/>
      <c r="D11" s="10"/>
      <c r="E11" s="10">
        <f>SUM(E3:E10)</f>
        <v>38</v>
      </c>
      <c r="F11" s="10">
        <f t="shared" ref="F11:K11" si="2">SUM(F3:F10)</f>
        <v>37</v>
      </c>
      <c r="G11" s="10">
        <f t="shared" si="2"/>
        <v>8</v>
      </c>
      <c r="H11" s="10">
        <f t="shared" si="2"/>
        <v>30</v>
      </c>
      <c r="I11" s="10">
        <f t="shared" si="2"/>
        <v>30</v>
      </c>
      <c r="J11" s="3">
        <f>SUM(J3:J10)</f>
        <v>68</v>
      </c>
      <c r="K11" s="10">
        <f t="shared" si="2"/>
        <v>67</v>
      </c>
      <c r="L11" s="10"/>
      <c r="M11" s="10"/>
      <c r="N11" s="225"/>
    </row>
    <row r="12" spans="1:14">
      <c r="J12" s="3"/>
    </row>
    <row r="14" spans="1:14" hidden="1">
      <c r="D14" s="28" t="s">
        <v>103</v>
      </c>
      <c r="E14" s="28">
        <v>1299</v>
      </c>
    </row>
    <row r="15" spans="1:14" hidden="1">
      <c r="D15" s="28" t="s">
        <v>104</v>
      </c>
      <c r="E15" s="28">
        <v>8</v>
      </c>
    </row>
    <row r="16" spans="1:14" hidden="1">
      <c r="D16" s="28" t="s">
        <v>105</v>
      </c>
      <c r="E16" s="28">
        <v>34</v>
      </c>
    </row>
    <row r="17" spans="4:5" hidden="1">
      <c r="D17" s="28" t="s">
        <v>106</v>
      </c>
      <c r="E17" s="28">
        <v>10</v>
      </c>
    </row>
    <row r="18" spans="4:5" hidden="1">
      <c r="D18" s="34" t="s">
        <v>107</v>
      </c>
      <c r="E18" s="34">
        <v>13</v>
      </c>
    </row>
    <row r="19" spans="4:5" hidden="1">
      <c r="D19" s="34" t="s">
        <v>108</v>
      </c>
      <c r="E19" s="34">
        <v>323</v>
      </c>
    </row>
  </sheetData>
  <mergeCells count="1">
    <mergeCell ref="A1:N1"/>
  </mergeCells>
  <phoneticPr fontId="5"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393D-30BB-4C29-A439-66947DEACC80}">
  <dimension ref="A1:W11"/>
  <sheetViews>
    <sheetView workbookViewId="0">
      <selection activeCell="W10" sqref="W10"/>
    </sheetView>
  </sheetViews>
  <sheetFormatPr defaultRowHeight="14.5"/>
  <cols>
    <col min="1" max="1" width="23.81640625" style="80" bestFit="1" customWidth="1"/>
    <col min="2" max="2" width="5.6328125" customWidth="1"/>
    <col min="3" max="3" width="5.453125" customWidth="1"/>
    <col min="4" max="4" width="3.81640625" bestFit="1" customWidth="1"/>
    <col min="5" max="5" width="3.90625" bestFit="1" customWidth="1"/>
    <col min="6" max="6" width="3.453125" bestFit="1" customWidth="1"/>
    <col min="7" max="7" width="3.81640625" bestFit="1" customWidth="1"/>
    <col min="8" max="8" width="4.08984375" bestFit="1" customWidth="1"/>
    <col min="9" max="9" width="4.54296875" bestFit="1" customWidth="1"/>
    <col min="10" max="10" width="3.26953125" bestFit="1" customWidth="1"/>
    <col min="11" max="11" width="3.90625" bestFit="1" customWidth="1"/>
    <col min="12" max="12" width="3.81640625" bestFit="1" customWidth="1"/>
    <col min="13" max="13" width="3.54296875" bestFit="1" customWidth="1"/>
    <col min="14" max="14" width="4" bestFit="1" customWidth="1"/>
    <col min="15" max="15" width="3.81640625" bestFit="1" customWidth="1"/>
    <col min="16" max="17" width="3.90625" bestFit="1" customWidth="1"/>
    <col min="18" max="18" width="3.7265625" bestFit="1" customWidth="1"/>
    <col min="19" max="19" width="4.54296875" bestFit="1" customWidth="1"/>
    <col min="20" max="20" width="4.08984375" bestFit="1" customWidth="1"/>
    <col min="21" max="21" width="3.7265625" bestFit="1" customWidth="1"/>
    <col min="22" max="22" width="15.7265625" customWidth="1"/>
    <col min="23" max="23" width="35.90625" customWidth="1"/>
  </cols>
  <sheetData>
    <row r="1" spans="1:23" ht="25">
      <c r="A1" s="198" t="s">
        <v>96</v>
      </c>
      <c r="B1" s="198"/>
      <c r="C1" s="198"/>
      <c r="D1" s="198"/>
      <c r="E1" s="198"/>
      <c r="F1" s="198"/>
      <c r="G1" s="198"/>
      <c r="H1" s="198"/>
      <c r="I1" s="198"/>
      <c r="J1" s="198"/>
      <c r="K1" s="198"/>
      <c r="L1" s="198"/>
      <c r="M1" s="198"/>
      <c r="N1" s="198"/>
      <c r="O1" s="198"/>
      <c r="P1" s="198"/>
      <c r="Q1" s="198"/>
      <c r="R1" s="198"/>
      <c r="S1" s="198"/>
      <c r="T1" s="198"/>
      <c r="U1" s="198"/>
      <c r="V1" s="198"/>
    </row>
    <row r="2" spans="1:23" ht="20">
      <c r="A2" s="79" t="s">
        <v>77</v>
      </c>
      <c r="B2" s="22" t="s">
        <v>21</v>
      </c>
      <c r="C2" s="22" t="s">
        <v>13</v>
      </c>
      <c r="D2" s="22" t="s">
        <v>80</v>
      </c>
      <c r="E2" s="22" t="s">
        <v>81</v>
      </c>
      <c r="F2" s="22" t="s">
        <v>82</v>
      </c>
      <c r="G2" s="22" t="s">
        <v>83</v>
      </c>
      <c r="H2" s="22" t="s">
        <v>84</v>
      </c>
      <c r="I2" s="22" t="s">
        <v>85</v>
      </c>
      <c r="J2" s="22" t="s">
        <v>86</v>
      </c>
      <c r="K2" s="22" t="s">
        <v>31</v>
      </c>
      <c r="L2" s="22" t="s">
        <v>87</v>
      </c>
      <c r="M2" s="22" t="s">
        <v>88</v>
      </c>
      <c r="N2" s="22" t="s">
        <v>15</v>
      </c>
      <c r="O2" s="22" t="s">
        <v>89</v>
      </c>
      <c r="P2" s="22" t="s">
        <v>90</v>
      </c>
      <c r="Q2" s="22" t="s">
        <v>91</v>
      </c>
      <c r="R2" s="22" t="s">
        <v>28</v>
      </c>
      <c r="S2" s="22" t="s">
        <v>92</v>
      </c>
      <c r="T2" s="22" t="s">
        <v>24</v>
      </c>
      <c r="U2" s="25" t="s">
        <v>93</v>
      </c>
      <c r="V2" s="26"/>
    </row>
    <row r="3" spans="1:23" ht="58.5">
      <c r="A3" s="79" t="s">
        <v>78</v>
      </c>
      <c r="B3" s="23">
        <v>32</v>
      </c>
      <c r="C3" s="24">
        <v>418</v>
      </c>
      <c r="D3" s="23">
        <v>13</v>
      </c>
      <c r="E3" s="23">
        <v>34</v>
      </c>
      <c r="F3" s="23">
        <v>11</v>
      </c>
      <c r="G3" s="23">
        <v>6</v>
      </c>
      <c r="H3" s="23">
        <v>22</v>
      </c>
      <c r="I3" s="23">
        <v>2</v>
      </c>
      <c r="J3" s="23">
        <v>2</v>
      </c>
      <c r="K3" s="23">
        <v>2</v>
      </c>
      <c r="L3" s="23">
        <v>41</v>
      </c>
      <c r="M3" s="23">
        <v>27</v>
      </c>
      <c r="N3" s="23">
        <v>41</v>
      </c>
      <c r="O3" s="23">
        <v>11</v>
      </c>
      <c r="P3" s="23">
        <v>8</v>
      </c>
      <c r="Q3" s="23">
        <v>2</v>
      </c>
      <c r="R3" s="23">
        <v>0</v>
      </c>
      <c r="S3" s="23">
        <v>312</v>
      </c>
      <c r="T3" s="23">
        <v>31</v>
      </c>
      <c r="U3" s="23">
        <v>0</v>
      </c>
      <c r="V3" s="26">
        <f>SUM(B3:U3)</f>
        <v>1015</v>
      </c>
      <c r="W3" s="83" t="s">
        <v>223</v>
      </c>
    </row>
    <row r="4" spans="1:23" ht="20">
      <c r="A4" s="79" t="s">
        <v>79</v>
      </c>
      <c r="B4" s="23">
        <v>8</v>
      </c>
      <c r="C4" s="24">
        <v>42</v>
      </c>
      <c r="D4" s="23">
        <v>3</v>
      </c>
      <c r="E4" s="23">
        <v>2</v>
      </c>
      <c r="F4" s="23">
        <v>1</v>
      </c>
      <c r="G4" s="24">
        <v>2</v>
      </c>
      <c r="H4" s="24">
        <v>6</v>
      </c>
      <c r="I4" s="24">
        <v>0</v>
      </c>
      <c r="J4" s="24">
        <v>1</v>
      </c>
      <c r="K4" s="23">
        <v>3</v>
      </c>
      <c r="L4" s="24">
        <v>5</v>
      </c>
      <c r="M4" s="24">
        <v>4</v>
      </c>
      <c r="N4" s="23">
        <v>4</v>
      </c>
      <c r="O4" s="24">
        <v>2</v>
      </c>
      <c r="P4" s="24">
        <v>3</v>
      </c>
      <c r="Q4" s="24">
        <v>1</v>
      </c>
      <c r="R4" s="23">
        <v>0</v>
      </c>
      <c r="S4" s="24">
        <v>74</v>
      </c>
      <c r="T4" s="24">
        <v>10</v>
      </c>
      <c r="U4" s="24">
        <v>0</v>
      </c>
      <c r="V4" s="26">
        <f>SUM(B4:U4)</f>
        <v>171</v>
      </c>
    </row>
    <row r="5" spans="1:23" ht="17.5">
      <c r="A5" s="79"/>
      <c r="B5" s="22"/>
      <c r="C5" s="23"/>
      <c r="D5" s="23"/>
      <c r="E5" s="27"/>
      <c r="F5" s="27"/>
      <c r="G5" s="27"/>
      <c r="H5" s="27"/>
      <c r="I5" s="27"/>
      <c r="J5" s="27"/>
      <c r="K5" s="27"/>
      <c r="L5" s="27"/>
      <c r="M5" s="27"/>
      <c r="N5" s="27"/>
      <c r="O5" s="27"/>
      <c r="P5" s="27"/>
      <c r="Q5" s="199" t="s">
        <v>95</v>
      </c>
      <c r="R5" s="200"/>
      <c r="S5" s="200"/>
      <c r="T5" s="200"/>
      <c r="U5" s="201"/>
      <c r="V5" s="29">
        <f>SUM(V3:V4)</f>
        <v>1186</v>
      </c>
    </row>
    <row r="6" spans="1:23" ht="17.5" customHeight="1">
      <c r="A6" s="202"/>
      <c r="B6" s="203"/>
      <c r="C6" s="203"/>
      <c r="D6" s="203"/>
      <c r="E6" s="203"/>
      <c r="F6" s="203"/>
      <c r="G6" s="203"/>
      <c r="H6" s="203"/>
      <c r="I6" s="203"/>
      <c r="J6" s="203"/>
      <c r="K6" s="203"/>
      <c r="L6" s="203"/>
      <c r="M6" s="203"/>
      <c r="N6" s="203"/>
      <c r="O6" s="203"/>
      <c r="P6" s="203"/>
      <c r="Q6" s="203"/>
      <c r="R6" s="203"/>
      <c r="S6" s="203"/>
      <c r="T6" s="203"/>
      <c r="U6" s="203"/>
      <c r="V6" s="204"/>
    </row>
    <row r="7" spans="1:23" ht="20">
      <c r="A7" s="79" t="s">
        <v>94</v>
      </c>
      <c r="B7" s="28">
        <f>60000/1000</f>
        <v>60</v>
      </c>
      <c r="C7" s="28">
        <f>300000/1000</f>
        <v>300</v>
      </c>
      <c r="D7" s="28">
        <f>10000/1000</f>
        <v>10</v>
      </c>
      <c r="E7" s="28">
        <f>12000/1000</f>
        <v>12</v>
      </c>
      <c r="F7" s="28">
        <f>7000/1000</f>
        <v>7</v>
      </c>
      <c r="G7" s="28">
        <f>3000/1000</f>
        <v>3</v>
      </c>
      <c r="H7" s="28">
        <f>20000/1000</f>
        <v>20</v>
      </c>
      <c r="I7" s="28">
        <f>5000/1000</f>
        <v>5</v>
      </c>
      <c r="J7" s="28">
        <f>5000/1000</f>
        <v>5</v>
      </c>
      <c r="K7" s="28">
        <f>2000/1000</f>
        <v>2</v>
      </c>
      <c r="L7" s="28">
        <f>10000/1000</f>
        <v>10</v>
      </c>
      <c r="M7" s="28">
        <f>10000/1000</f>
        <v>10</v>
      </c>
      <c r="N7" s="28">
        <f>25000/1000</f>
        <v>25</v>
      </c>
      <c r="O7" s="28">
        <f>10000/1000</f>
        <v>10</v>
      </c>
      <c r="P7" s="28">
        <f>10000/1000</f>
        <v>10</v>
      </c>
      <c r="Q7" s="28">
        <f>5000/1000</f>
        <v>5</v>
      </c>
      <c r="R7" s="28">
        <f>5000/1000</f>
        <v>5</v>
      </c>
      <c r="S7" s="28">
        <f>300000/1000</f>
        <v>300</v>
      </c>
      <c r="T7" s="28">
        <f>100000/1000</f>
        <v>100</v>
      </c>
      <c r="U7" s="28">
        <f>1000/1000</f>
        <v>1</v>
      </c>
      <c r="V7" s="26">
        <f>SUM(B7:U7)</f>
        <v>900</v>
      </c>
    </row>
    <row r="8" spans="1:23" ht="22.5">
      <c r="N8" s="205" t="s">
        <v>97</v>
      </c>
      <c r="O8" s="205"/>
      <c r="P8" s="205"/>
      <c r="Q8" s="205"/>
      <c r="R8" s="205"/>
      <c r="S8" s="205"/>
      <c r="T8" s="205"/>
      <c r="U8" s="205"/>
      <c r="V8" s="30">
        <f>SUM(V5,V7)</f>
        <v>2086</v>
      </c>
    </row>
    <row r="10" spans="1:23">
      <c r="A10" s="81" t="s">
        <v>98</v>
      </c>
      <c r="B10" s="31"/>
      <c r="C10" s="31"/>
      <c r="D10" s="31"/>
      <c r="E10" s="31"/>
      <c r="F10" s="31"/>
      <c r="G10" s="31"/>
      <c r="H10" s="31"/>
      <c r="I10" s="31"/>
      <c r="J10" s="31"/>
      <c r="K10" s="31"/>
      <c r="L10" s="31"/>
      <c r="M10" s="31"/>
      <c r="N10" s="31"/>
      <c r="O10" s="31"/>
      <c r="P10" s="31"/>
      <c r="Q10" s="31"/>
      <c r="R10" s="31"/>
      <c r="S10" s="31"/>
      <c r="T10" s="31"/>
      <c r="U10" s="31"/>
      <c r="V10" s="31"/>
    </row>
    <row r="11" spans="1:23" s="78" customFormat="1" ht="17.5">
      <c r="A11" s="81" t="s">
        <v>99</v>
      </c>
      <c r="B11" s="28">
        <v>32</v>
      </c>
      <c r="C11" s="28">
        <v>622</v>
      </c>
      <c r="D11" s="28">
        <v>11</v>
      </c>
      <c r="E11" s="28">
        <v>43</v>
      </c>
      <c r="F11" s="28">
        <v>6</v>
      </c>
      <c r="G11" s="28">
        <v>2</v>
      </c>
      <c r="H11" s="28">
        <v>9</v>
      </c>
      <c r="I11" s="28">
        <v>2</v>
      </c>
      <c r="J11" s="28">
        <v>2</v>
      </c>
      <c r="K11" s="28">
        <v>6</v>
      </c>
      <c r="L11" s="28">
        <v>48</v>
      </c>
      <c r="M11" s="28">
        <v>16</v>
      </c>
      <c r="N11" s="28">
        <v>54</v>
      </c>
      <c r="O11" s="28">
        <v>11</v>
      </c>
      <c r="P11" s="28">
        <v>3</v>
      </c>
      <c r="Q11" s="28">
        <v>4</v>
      </c>
      <c r="R11" s="28">
        <v>0</v>
      </c>
      <c r="S11" s="28">
        <v>398</v>
      </c>
      <c r="T11" s="28">
        <v>28</v>
      </c>
      <c r="U11" s="28">
        <v>0</v>
      </c>
      <c r="V11" s="29">
        <f>SUM(B11:U11)</f>
        <v>1297</v>
      </c>
    </row>
  </sheetData>
  <mergeCells count="4">
    <mergeCell ref="A1:V1"/>
    <mergeCell ref="Q5:U5"/>
    <mergeCell ref="A6:V6"/>
    <mergeCell ref="N8:U8"/>
  </mergeCells>
  <pageMargins left="0.7" right="0.7" top="0.75" bottom="0.75" header="0.3" footer="0.3"/>
  <pageSetup paperSize="9" orientation="portrait" verticalDpi="0" r:id="rId1"/>
  <ignoredErrors>
    <ignoredError sqref="N7 V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DBF66-BCD0-456B-88DF-03687158267C}">
  <dimension ref="A1:G10"/>
  <sheetViews>
    <sheetView workbookViewId="0">
      <selection activeCell="G4" sqref="G4:G10"/>
    </sheetView>
  </sheetViews>
  <sheetFormatPr defaultRowHeight="14"/>
  <cols>
    <col min="1" max="1" width="8.7265625" style="33"/>
    <col min="2" max="2" width="18.6328125" style="33" bestFit="1" customWidth="1"/>
    <col min="3" max="3" width="18.6328125" style="33" customWidth="1"/>
    <col min="4" max="4" width="11.1796875" style="33" customWidth="1"/>
    <col min="5" max="5" width="19.81640625" style="33" customWidth="1"/>
    <col min="6" max="6" width="12.453125" style="32" bestFit="1" customWidth="1"/>
    <col min="7" max="7" width="26.26953125" style="32" customWidth="1"/>
    <col min="8" max="16384" width="8.7265625" style="32"/>
  </cols>
  <sheetData>
    <row r="1" spans="1:7" ht="23.5">
      <c r="A1" s="73"/>
      <c r="B1" s="223" t="s">
        <v>161</v>
      </c>
      <c r="C1" s="223"/>
      <c r="D1" s="223"/>
      <c r="E1" s="223"/>
      <c r="F1" s="223"/>
      <c r="G1" s="223"/>
    </row>
    <row r="2" spans="1:7" ht="15.5">
      <c r="A2" s="76" t="s">
        <v>162</v>
      </c>
      <c r="B2" s="76" t="s">
        <v>163</v>
      </c>
      <c r="C2" s="76" t="s">
        <v>164</v>
      </c>
      <c r="D2" s="76" t="s">
        <v>165</v>
      </c>
      <c r="E2" s="76" t="s">
        <v>166</v>
      </c>
      <c r="F2" s="76" t="s">
        <v>1</v>
      </c>
      <c r="G2" s="76" t="s">
        <v>167</v>
      </c>
    </row>
    <row r="3" spans="1:7" ht="15.5">
      <c r="A3" s="74">
        <v>1</v>
      </c>
      <c r="B3" s="75" t="s">
        <v>168</v>
      </c>
      <c r="C3" s="75" t="s">
        <v>169</v>
      </c>
      <c r="D3" s="75" t="s">
        <v>170</v>
      </c>
      <c r="E3" s="75" t="s">
        <v>171</v>
      </c>
      <c r="F3" s="75" t="s">
        <v>172</v>
      </c>
      <c r="G3" s="75" t="s">
        <v>173</v>
      </c>
    </row>
    <row r="4" spans="1:7" ht="46.5">
      <c r="A4" s="74">
        <v>2</v>
      </c>
      <c r="B4" s="75" t="s">
        <v>174</v>
      </c>
      <c r="C4" s="75" t="s">
        <v>175</v>
      </c>
      <c r="D4" s="75" t="s">
        <v>176</v>
      </c>
      <c r="E4" s="75" t="s">
        <v>177</v>
      </c>
      <c r="F4" s="75" t="s">
        <v>178</v>
      </c>
      <c r="G4" s="75" t="s">
        <v>179</v>
      </c>
    </row>
    <row r="5" spans="1:7" ht="46.5">
      <c r="A5" s="74">
        <v>3</v>
      </c>
      <c r="B5" s="75" t="s">
        <v>17</v>
      </c>
      <c r="C5" s="75" t="s">
        <v>180</v>
      </c>
      <c r="D5" s="75" t="s">
        <v>181</v>
      </c>
      <c r="E5" s="75" t="s">
        <v>182</v>
      </c>
      <c r="F5" s="75" t="s">
        <v>172</v>
      </c>
      <c r="G5" s="75" t="s">
        <v>183</v>
      </c>
    </row>
    <row r="6" spans="1:7" ht="31">
      <c r="A6" s="74">
        <v>4</v>
      </c>
      <c r="B6" s="75" t="s">
        <v>184</v>
      </c>
      <c r="C6" s="75" t="s">
        <v>185</v>
      </c>
      <c r="D6" s="75" t="s">
        <v>186</v>
      </c>
      <c r="E6" s="75" t="s">
        <v>187</v>
      </c>
      <c r="F6" s="75" t="s">
        <v>172</v>
      </c>
      <c r="G6" s="75" t="s">
        <v>188</v>
      </c>
    </row>
    <row r="7" spans="1:7" ht="31">
      <c r="A7" s="74">
        <v>5</v>
      </c>
      <c r="B7" s="75" t="s">
        <v>189</v>
      </c>
      <c r="C7" s="75" t="s">
        <v>190</v>
      </c>
      <c r="D7" s="75" t="s">
        <v>191</v>
      </c>
      <c r="E7" s="75" t="s">
        <v>192</v>
      </c>
      <c r="F7" s="75" t="s">
        <v>193</v>
      </c>
      <c r="G7" s="75" t="s">
        <v>194</v>
      </c>
    </row>
    <row r="8" spans="1:7" ht="31">
      <c r="A8" s="74">
        <v>6</v>
      </c>
      <c r="B8" s="75" t="s">
        <v>195</v>
      </c>
      <c r="C8" s="75" t="s">
        <v>191</v>
      </c>
      <c r="D8" s="75" t="s">
        <v>196</v>
      </c>
      <c r="E8" s="75" t="s">
        <v>197</v>
      </c>
      <c r="F8" s="75" t="s">
        <v>198</v>
      </c>
      <c r="G8" s="75" t="s">
        <v>199</v>
      </c>
    </row>
    <row r="9" spans="1:7" ht="31">
      <c r="A9" s="74">
        <v>7</v>
      </c>
      <c r="B9" s="75" t="s">
        <v>200</v>
      </c>
      <c r="C9" s="75" t="s">
        <v>201</v>
      </c>
      <c r="D9" s="75" t="s">
        <v>196</v>
      </c>
      <c r="E9" s="77" t="s">
        <v>202</v>
      </c>
      <c r="F9" s="75" t="s">
        <v>203</v>
      </c>
      <c r="G9" s="75" t="s">
        <v>204</v>
      </c>
    </row>
    <row r="10" spans="1:7" ht="15.5">
      <c r="A10" s="74">
        <v>8</v>
      </c>
      <c r="B10" s="75" t="s">
        <v>205</v>
      </c>
      <c r="C10" s="75" t="s">
        <v>206</v>
      </c>
      <c r="D10" s="75" t="s">
        <v>207</v>
      </c>
      <c r="E10" s="75" t="s">
        <v>208</v>
      </c>
      <c r="F10" s="75" t="s">
        <v>172</v>
      </c>
      <c r="G10" s="75" t="s">
        <v>209</v>
      </c>
    </row>
  </sheetData>
  <mergeCells count="1">
    <mergeCell ref="B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C8AA-1243-46B4-8EC3-596235C3CB02}">
  <dimension ref="A1:N31"/>
  <sheetViews>
    <sheetView zoomScale="55" zoomScaleNormal="55" workbookViewId="0">
      <selection activeCell="M10" sqref="M10"/>
    </sheetView>
  </sheetViews>
  <sheetFormatPr defaultColWidth="9.1796875" defaultRowHeight="14"/>
  <cols>
    <col min="1" max="1" width="14.26953125" style="32" bestFit="1" customWidth="1"/>
    <col min="2" max="2" width="13.08984375" style="32" bestFit="1" customWidth="1"/>
    <col min="3" max="3" width="34.7265625" style="32" bestFit="1" customWidth="1"/>
    <col min="4" max="4" width="18.453125" style="32" customWidth="1"/>
    <col min="5" max="5" width="13.08984375" style="146" bestFit="1" customWidth="1"/>
    <col min="6" max="6" width="39.36328125" style="32" customWidth="1"/>
    <col min="7" max="7" width="14.54296875" style="32" customWidth="1"/>
    <col min="8" max="8" width="13.08984375" style="37" bestFit="1" customWidth="1"/>
    <col min="9" max="9" width="34.7265625" style="32" bestFit="1" customWidth="1"/>
    <col min="10" max="10" width="39.6328125" style="32" bestFit="1" customWidth="1"/>
    <col min="11" max="11" width="12.08984375" style="32" bestFit="1" customWidth="1"/>
    <col min="12" max="12" width="16.6328125" style="32" bestFit="1" customWidth="1"/>
    <col min="13" max="13" width="17.26953125" style="33" bestFit="1" customWidth="1"/>
    <col min="14" max="16384" width="9.1796875" style="32"/>
  </cols>
  <sheetData>
    <row r="1" spans="1:14" ht="25">
      <c r="A1" s="219" t="s">
        <v>257</v>
      </c>
      <c r="B1" s="219"/>
      <c r="C1" s="219"/>
      <c r="D1" s="219"/>
      <c r="E1" s="219"/>
      <c r="F1" s="219"/>
      <c r="G1" s="219"/>
      <c r="H1" s="219"/>
      <c r="I1" s="219"/>
      <c r="K1" s="157" t="s">
        <v>110</v>
      </c>
      <c r="L1" s="157"/>
      <c r="M1" s="158" t="s">
        <v>258</v>
      </c>
    </row>
    <row r="2" spans="1:14" ht="17.5">
      <c r="A2" s="95" t="s">
        <v>237</v>
      </c>
      <c r="B2" s="42"/>
      <c r="C2" s="96" t="s">
        <v>238</v>
      </c>
      <c r="D2" s="95" t="s">
        <v>237</v>
      </c>
      <c r="E2" s="97"/>
      <c r="F2" s="98" t="s">
        <v>239</v>
      </c>
      <c r="G2" s="95" t="s">
        <v>237</v>
      </c>
      <c r="H2" s="99"/>
      <c r="I2" s="100" t="s">
        <v>79</v>
      </c>
      <c r="J2" s="148" t="s">
        <v>250</v>
      </c>
      <c r="K2" s="148">
        <v>14</v>
      </c>
      <c r="L2" s="149"/>
      <c r="M2" s="33">
        <v>8</v>
      </c>
    </row>
    <row r="3" spans="1:14" ht="17.5">
      <c r="A3" s="220">
        <v>44333</v>
      </c>
      <c r="B3" s="208" t="s">
        <v>240</v>
      </c>
      <c r="C3" s="101" t="s">
        <v>241</v>
      </c>
      <c r="D3" s="206">
        <v>39234</v>
      </c>
      <c r="E3" s="211" t="s">
        <v>240</v>
      </c>
      <c r="F3" s="102" t="s">
        <v>241</v>
      </c>
      <c r="G3" s="218">
        <v>45078</v>
      </c>
      <c r="H3" s="216" t="s">
        <v>242</v>
      </c>
      <c r="I3" s="103" t="s">
        <v>243</v>
      </c>
      <c r="J3" s="149" t="s">
        <v>251</v>
      </c>
      <c r="K3" s="149">
        <v>14</v>
      </c>
      <c r="L3" s="149"/>
      <c r="M3" s="33">
        <v>8</v>
      </c>
    </row>
    <row r="4" spans="1:14" ht="17.5">
      <c r="A4" s="221"/>
      <c r="B4" s="208"/>
      <c r="C4" s="104">
        <v>31</v>
      </c>
      <c r="D4" s="207"/>
      <c r="E4" s="212"/>
      <c r="F4" s="105">
        <v>105</v>
      </c>
      <c r="G4" s="218"/>
      <c r="H4" s="217"/>
      <c r="I4" s="106">
        <v>123</v>
      </c>
      <c r="J4" s="149" t="s">
        <v>259</v>
      </c>
      <c r="K4" s="149" t="s">
        <v>240</v>
      </c>
      <c r="L4" s="149" t="s">
        <v>242</v>
      </c>
      <c r="M4" s="159"/>
      <c r="N4" s="149"/>
    </row>
    <row r="5" spans="1:14" ht="17.5">
      <c r="A5" s="221"/>
      <c r="B5" s="208"/>
      <c r="C5" s="101" t="s">
        <v>92</v>
      </c>
      <c r="D5" s="107"/>
      <c r="E5" s="108"/>
      <c r="F5" s="109"/>
      <c r="G5" s="107"/>
      <c r="H5" s="110"/>
      <c r="I5" s="111"/>
      <c r="J5" s="148" t="s">
        <v>252</v>
      </c>
      <c r="K5" s="149" t="s">
        <v>253</v>
      </c>
      <c r="L5" s="149"/>
      <c r="M5" s="33" t="s">
        <v>260</v>
      </c>
    </row>
    <row r="6" spans="1:14" ht="15">
      <c r="A6" s="222"/>
      <c r="B6" s="208"/>
      <c r="C6" s="104">
        <v>66</v>
      </c>
      <c r="D6" s="206">
        <v>39965</v>
      </c>
      <c r="E6" s="211" t="s">
        <v>242</v>
      </c>
      <c r="F6" s="112" t="s">
        <v>92</v>
      </c>
      <c r="G6" s="218">
        <v>46905</v>
      </c>
      <c r="H6" s="216" t="s">
        <v>240</v>
      </c>
      <c r="I6" s="113" t="s">
        <v>244</v>
      </c>
      <c r="L6" s="37"/>
    </row>
    <row r="7" spans="1:14" ht="22.5">
      <c r="A7" s="114" t="s">
        <v>245</v>
      </c>
      <c r="B7" s="110"/>
      <c r="C7" s="115">
        <f>C6+C4</f>
        <v>97</v>
      </c>
      <c r="D7" s="207"/>
      <c r="E7" s="212"/>
      <c r="F7" s="116">
        <v>124</v>
      </c>
      <c r="G7" s="218"/>
      <c r="H7" s="217"/>
      <c r="I7" s="117">
        <v>12</v>
      </c>
      <c r="J7" s="152" t="s">
        <v>254</v>
      </c>
      <c r="L7" s="37"/>
    </row>
    <row r="8" spans="1:14" ht="15">
      <c r="A8" s="114"/>
      <c r="B8" s="110"/>
      <c r="C8" s="111"/>
      <c r="D8" s="107"/>
      <c r="E8" s="108"/>
      <c r="F8" s="109"/>
      <c r="H8" s="110"/>
      <c r="L8" s="37"/>
    </row>
    <row r="9" spans="1:14" ht="22.5">
      <c r="A9" s="206">
        <v>43586</v>
      </c>
      <c r="B9" s="208" t="s">
        <v>242</v>
      </c>
      <c r="C9" s="118" t="s">
        <v>246</v>
      </c>
      <c r="D9" s="206">
        <v>41791</v>
      </c>
      <c r="E9" s="211" t="s">
        <v>240</v>
      </c>
      <c r="F9" s="119" t="s">
        <v>246</v>
      </c>
      <c r="G9" s="218">
        <v>11110</v>
      </c>
      <c r="H9" s="216" t="s">
        <v>242</v>
      </c>
      <c r="I9" s="120" t="s">
        <v>247</v>
      </c>
      <c r="J9" s="155" t="s">
        <v>255</v>
      </c>
      <c r="K9" s="155">
        <v>28</v>
      </c>
      <c r="L9" s="156"/>
      <c r="M9" s="153"/>
    </row>
    <row r="10" spans="1:14" ht="22.5">
      <c r="A10" s="207"/>
      <c r="B10" s="208"/>
      <c r="C10" s="121">
        <v>71</v>
      </c>
      <c r="D10" s="207"/>
      <c r="E10" s="212"/>
      <c r="F10" s="122">
        <v>115</v>
      </c>
      <c r="G10" s="218"/>
      <c r="H10" s="217"/>
      <c r="I10" s="123">
        <v>77</v>
      </c>
      <c r="J10" s="155" t="s">
        <v>256</v>
      </c>
      <c r="K10" s="155">
        <v>28</v>
      </c>
      <c r="L10" s="156"/>
      <c r="M10" s="153"/>
    </row>
    <row r="11" spans="1:14" ht="17.5">
      <c r="A11" s="114"/>
      <c r="B11" s="110"/>
      <c r="C11" s="111"/>
      <c r="D11" s="107"/>
      <c r="E11" s="108"/>
      <c r="F11" s="109"/>
      <c r="G11" s="124"/>
      <c r="H11" s="32"/>
      <c r="I11" s="125">
        <f>I10+I7+I4</f>
        <v>212</v>
      </c>
    </row>
    <row r="12" spans="1:14" ht="15">
      <c r="A12" s="206">
        <v>45413</v>
      </c>
      <c r="B12" s="208" t="s">
        <v>240</v>
      </c>
      <c r="C12" s="126" t="s">
        <v>244</v>
      </c>
      <c r="D12" s="209">
        <v>42522</v>
      </c>
      <c r="E12" s="211" t="s">
        <v>242</v>
      </c>
      <c r="F12" s="119" t="s">
        <v>246</v>
      </c>
      <c r="G12" s="124"/>
    </row>
    <row r="13" spans="1:14" ht="15">
      <c r="A13" s="207"/>
      <c r="B13" s="208"/>
      <c r="C13" s="127">
        <v>23</v>
      </c>
      <c r="D13" s="210"/>
      <c r="E13" s="212"/>
      <c r="F13" s="18">
        <v>120</v>
      </c>
      <c r="G13" s="128"/>
    </row>
    <row r="14" spans="1:14" ht="15">
      <c r="A14" s="129"/>
      <c r="B14" s="110"/>
      <c r="C14" s="130"/>
      <c r="D14" s="131"/>
      <c r="E14" s="108"/>
      <c r="F14" s="18"/>
      <c r="G14" s="128"/>
    </row>
    <row r="15" spans="1:14" ht="15">
      <c r="B15" s="110"/>
      <c r="D15" s="209">
        <v>44348</v>
      </c>
      <c r="E15" s="211" t="s">
        <v>240</v>
      </c>
      <c r="F15" s="132" t="s">
        <v>248</v>
      </c>
      <c r="G15" s="133"/>
    </row>
    <row r="16" spans="1:14" ht="15">
      <c r="A16" s="95" t="s">
        <v>237</v>
      </c>
      <c r="B16" s="110"/>
      <c r="C16" s="134" t="s">
        <v>249</v>
      </c>
      <c r="D16" s="213"/>
      <c r="E16" s="214"/>
      <c r="F16" s="135" t="s">
        <v>244</v>
      </c>
      <c r="G16" s="124"/>
    </row>
    <row r="17" spans="1:7" ht="15">
      <c r="A17" s="206">
        <v>46143</v>
      </c>
      <c r="B17" s="208" t="s">
        <v>242</v>
      </c>
      <c r="C17" s="136" t="s">
        <v>241</v>
      </c>
      <c r="D17" s="213"/>
      <c r="E17" s="214"/>
      <c r="F17" s="137">
        <v>15</v>
      </c>
      <c r="G17" s="138"/>
    </row>
    <row r="18" spans="1:7" ht="15">
      <c r="A18" s="215"/>
      <c r="B18" s="208"/>
      <c r="C18" s="139">
        <v>36</v>
      </c>
      <c r="D18" s="213"/>
      <c r="E18" s="214"/>
      <c r="F18" s="140" t="s">
        <v>249</v>
      </c>
      <c r="G18" s="138"/>
    </row>
    <row r="19" spans="1:7" ht="15">
      <c r="A19" s="215"/>
      <c r="B19" s="208"/>
      <c r="C19" s="136" t="s">
        <v>92</v>
      </c>
      <c r="D19" s="213"/>
      <c r="E19" s="214"/>
      <c r="F19" s="135" t="s">
        <v>244</v>
      </c>
      <c r="G19" s="124"/>
    </row>
    <row r="20" spans="1:7" ht="15">
      <c r="A20" s="215"/>
      <c r="B20" s="208"/>
      <c r="C20" s="139">
        <v>57</v>
      </c>
      <c r="D20" s="210"/>
      <c r="E20" s="212"/>
      <c r="F20" s="137">
        <v>5</v>
      </c>
      <c r="G20" s="138"/>
    </row>
    <row r="21" spans="1:7" ht="15">
      <c r="A21" s="114" t="s">
        <v>245</v>
      </c>
      <c r="B21" s="110"/>
      <c r="C21" s="141">
        <v>93</v>
      </c>
      <c r="D21" s="142" t="s">
        <v>95</v>
      </c>
      <c r="E21" s="143"/>
      <c r="F21" s="82">
        <v>20</v>
      </c>
      <c r="G21" s="144"/>
    </row>
    <row r="22" spans="1:7" ht="15">
      <c r="A22" s="145"/>
      <c r="B22" s="110"/>
      <c r="D22" s="146"/>
    </row>
    <row r="23" spans="1:7" ht="15">
      <c r="A23" s="206">
        <v>11444</v>
      </c>
      <c r="B23" s="208" t="s">
        <v>240</v>
      </c>
      <c r="C23" s="147" t="s">
        <v>13</v>
      </c>
      <c r="D23" s="124"/>
    </row>
    <row r="24" spans="1:7" ht="15">
      <c r="A24" s="207"/>
      <c r="B24" s="208"/>
      <c r="C24" s="150">
        <v>100</v>
      </c>
      <c r="D24" s="138"/>
    </row>
    <row r="25" spans="1:7" ht="15">
      <c r="A25" s="145"/>
      <c r="B25" s="110"/>
      <c r="C25" s="141"/>
      <c r="D25" s="124"/>
    </row>
    <row r="26" spans="1:7" ht="15">
      <c r="A26" s="206">
        <v>37408</v>
      </c>
      <c r="B26" s="208" t="s">
        <v>242</v>
      </c>
      <c r="C26" s="147" t="s">
        <v>246</v>
      </c>
      <c r="D26" s="124"/>
    </row>
    <row r="27" spans="1:7" ht="15">
      <c r="A27" s="207"/>
      <c r="B27" s="208"/>
      <c r="C27" s="150">
        <v>96</v>
      </c>
      <c r="D27" s="138"/>
    </row>
    <row r="28" spans="1:7" ht="15">
      <c r="A28" s="129"/>
      <c r="B28" s="110"/>
      <c r="C28" s="151"/>
      <c r="D28" s="138"/>
    </row>
    <row r="30" spans="1:7" s="153" customFormat="1" ht="22.5">
      <c r="E30" s="154"/>
    </row>
    <row r="31" spans="1:7" s="153" customFormat="1" ht="22.5">
      <c r="E31" s="154"/>
    </row>
  </sheetData>
  <mergeCells count="29">
    <mergeCell ref="A1:I1"/>
    <mergeCell ref="A3:A6"/>
    <mergeCell ref="B3:B6"/>
    <mergeCell ref="D3:D4"/>
    <mergeCell ref="E3:E4"/>
    <mergeCell ref="G3:G4"/>
    <mergeCell ref="H3:H4"/>
    <mergeCell ref="D6:D7"/>
    <mergeCell ref="E6:E7"/>
    <mergeCell ref="G6:G7"/>
    <mergeCell ref="H6:H7"/>
    <mergeCell ref="A9:A10"/>
    <mergeCell ref="B9:B10"/>
    <mergeCell ref="D9:D10"/>
    <mergeCell ref="E9:E10"/>
    <mergeCell ref="G9:G10"/>
    <mergeCell ref="H9:H10"/>
    <mergeCell ref="D12:D13"/>
    <mergeCell ref="E12:E13"/>
    <mergeCell ref="D15:D20"/>
    <mergeCell ref="E15:E20"/>
    <mergeCell ref="A17:A20"/>
    <mergeCell ref="B17:B20"/>
    <mergeCell ref="A23:A24"/>
    <mergeCell ref="B23:B24"/>
    <mergeCell ref="A26:A27"/>
    <mergeCell ref="B26:B27"/>
    <mergeCell ref="A12:A13"/>
    <mergeCell ref="B12:B13"/>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3C4B-839F-4752-8869-5098C19F07F0}">
  <dimension ref="A1:M48"/>
  <sheetViews>
    <sheetView topLeftCell="A25" workbookViewId="0">
      <selection activeCell="F35" sqref="F35"/>
    </sheetView>
  </sheetViews>
  <sheetFormatPr defaultRowHeight="14.5"/>
  <cols>
    <col min="1" max="1" width="4.90625" style="225" bestFit="1" customWidth="1"/>
    <col min="2" max="2" width="26.08984375" style="225" bestFit="1" customWidth="1"/>
    <col min="3" max="3" width="35.1796875" style="225" customWidth="1"/>
    <col min="4" max="4" width="13.7265625" style="225" bestFit="1" customWidth="1"/>
    <col min="5" max="5" width="5.90625" style="225" bestFit="1" customWidth="1"/>
    <col min="6" max="6" width="26.7265625" style="225" customWidth="1"/>
    <col min="7" max="7" width="28.81640625" style="225" customWidth="1"/>
    <col min="8" max="8" width="25.26953125" style="229" customWidth="1"/>
    <col min="9" max="9" width="7.453125" style="225" bestFit="1" customWidth="1"/>
    <col min="10" max="10" width="4.81640625" style="225" bestFit="1" customWidth="1"/>
    <col min="11" max="11" width="32.54296875" style="225" bestFit="1" customWidth="1"/>
    <col min="12" max="12" width="173.90625" style="225" bestFit="1" customWidth="1"/>
    <col min="13" max="16384" width="8.7265625" style="225"/>
  </cols>
  <sheetData>
    <row r="1" spans="1:13">
      <c r="A1" s="228" t="s">
        <v>427</v>
      </c>
      <c r="B1" s="228"/>
      <c r="C1" s="228"/>
      <c r="D1" s="228"/>
      <c r="E1" s="228"/>
      <c r="F1" s="228"/>
      <c r="G1" s="228"/>
      <c r="H1" s="228"/>
      <c r="I1" s="228"/>
      <c r="J1" s="228"/>
      <c r="K1" s="228"/>
      <c r="L1" s="228"/>
      <c r="M1" s="228"/>
    </row>
    <row r="2" spans="1:13">
      <c r="A2" s="225" t="s">
        <v>162</v>
      </c>
      <c r="B2" s="225" t="s">
        <v>265</v>
      </c>
      <c r="C2" s="225" t="s">
        <v>266</v>
      </c>
      <c r="D2" s="225" t="s">
        <v>267</v>
      </c>
      <c r="E2" s="225" t="s">
        <v>1</v>
      </c>
      <c r="F2" s="225" t="s">
        <v>268</v>
      </c>
      <c r="G2" s="225" t="s">
        <v>269</v>
      </c>
      <c r="H2" s="229" t="s">
        <v>270</v>
      </c>
      <c r="I2" s="225" t="s">
        <v>271</v>
      </c>
      <c r="K2" s="225" t="s">
        <v>272</v>
      </c>
    </row>
    <row r="3" spans="1:13">
      <c r="A3" s="225">
        <v>1</v>
      </c>
      <c r="B3" s="225" t="s">
        <v>105</v>
      </c>
      <c r="C3" s="225" t="s">
        <v>276</v>
      </c>
      <c r="D3" s="225" t="s">
        <v>276</v>
      </c>
      <c r="E3" s="225" t="s">
        <v>31</v>
      </c>
      <c r="F3" s="225" t="s">
        <v>277</v>
      </c>
      <c r="G3" s="225" t="s">
        <v>278</v>
      </c>
      <c r="H3" s="229">
        <v>9430817705</v>
      </c>
      <c r="I3" s="225" t="s">
        <v>279</v>
      </c>
      <c r="J3" s="225">
        <v>2021</v>
      </c>
      <c r="K3" s="225" t="s">
        <v>280</v>
      </c>
    </row>
    <row r="4" spans="1:13">
      <c r="A4" s="225">
        <v>2</v>
      </c>
      <c r="B4" s="225" t="s">
        <v>105</v>
      </c>
      <c r="C4" s="225" t="s">
        <v>281</v>
      </c>
      <c r="D4" s="225" t="s">
        <v>282</v>
      </c>
      <c r="E4" s="225" t="s">
        <v>31</v>
      </c>
      <c r="F4" s="225" t="s">
        <v>283</v>
      </c>
      <c r="G4" s="225" t="s">
        <v>284</v>
      </c>
      <c r="H4" s="229" t="s">
        <v>285</v>
      </c>
      <c r="I4" s="225" t="s">
        <v>279</v>
      </c>
      <c r="J4" s="225">
        <v>2021</v>
      </c>
      <c r="K4" s="225" t="s">
        <v>280</v>
      </c>
    </row>
    <row r="5" spans="1:13">
      <c r="A5" s="225">
        <v>3</v>
      </c>
      <c r="B5" s="225" t="s">
        <v>105</v>
      </c>
      <c r="C5" s="225" t="s">
        <v>286</v>
      </c>
      <c r="D5" s="225" t="s">
        <v>287</v>
      </c>
      <c r="E5" s="225" t="s">
        <v>84</v>
      </c>
      <c r="G5" s="225" t="s">
        <v>288</v>
      </c>
      <c r="H5" s="229" t="s">
        <v>289</v>
      </c>
      <c r="I5" s="225" t="s">
        <v>148</v>
      </c>
      <c r="J5" s="225">
        <v>2022</v>
      </c>
      <c r="K5" s="225" t="s">
        <v>290</v>
      </c>
    </row>
    <row r="6" spans="1:13">
      <c r="A6" s="225">
        <v>4</v>
      </c>
      <c r="B6" s="225" t="s">
        <v>105</v>
      </c>
      <c r="C6" s="225" t="s">
        <v>286</v>
      </c>
      <c r="D6" s="225" t="s">
        <v>291</v>
      </c>
      <c r="E6" s="225" t="s">
        <v>84</v>
      </c>
      <c r="F6" s="225" t="s">
        <v>292</v>
      </c>
      <c r="G6" s="225" t="s">
        <v>275</v>
      </c>
      <c r="H6" s="229" t="s">
        <v>293</v>
      </c>
      <c r="I6" s="225" t="s">
        <v>148</v>
      </c>
      <c r="J6" s="225">
        <v>2022</v>
      </c>
      <c r="K6" s="225" t="s">
        <v>290</v>
      </c>
    </row>
    <row r="7" spans="1:13">
      <c r="A7" s="225">
        <v>5</v>
      </c>
      <c r="B7" s="225" t="s">
        <v>105</v>
      </c>
      <c r="C7" s="225" t="s">
        <v>294</v>
      </c>
      <c r="D7" s="225" t="s">
        <v>295</v>
      </c>
      <c r="E7" s="225" t="s">
        <v>84</v>
      </c>
      <c r="G7" s="225" t="s">
        <v>288</v>
      </c>
      <c r="H7" s="229" t="s">
        <v>296</v>
      </c>
      <c r="I7" s="225" t="s">
        <v>148</v>
      </c>
      <c r="J7" s="225">
        <v>2022</v>
      </c>
      <c r="K7" s="225" t="s">
        <v>290</v>
      </c>
    </row>
    <row r="8" spans="1:13">
      <c r="A8" s="225">
        <v>6</v>
      </c>
      <c r="B8" s="225" t="s">
        <v>105</v>
      </c>
      <c r="C8" s="225" t="s">
        <v>286</v>
      </c>
      <c r="D8" s="225" t="s">
        <v>297</v>
      </c>
      <c r="E8" s="225" t="s">
        <v>84</v>
      </c>
      <c r="G8" s="225" t="s">
        <v>288</v>
      </c>
      <c r="H8" s="229" t="s">
        <v>298</v>
      </c>
      <c r="I8" s="225" t="s">
        <v>148</v>
      </c>
      <c r="J8" s="225">
        <v>2022</v>
      </c>
      <c r="K8" s="225" t="s">
        <v>290</v>
      </c>
    </row>
    <row r="9" spans="1:13">
      <c r="A9" s="225">
        <v>7</v>
      </c>
      <c r="B9" s="225" t="s">
        <v>105</v>
      </c>
      <c r="C9" s="225" t="s">
        <v>286</v>
      </c>
      <c r="D9" s="225" t="s">
        <v>299</v>
      </c>
      <c r="E9" s="225" t="s">
        <v>84</v>
      </c>
      <c r="G9" s="225" t="s">
        <v>288</v>
      </c>
      <c r="H9" s="229" t="s">
        <v>300</v>
      </c>
      <c r="I9" s="225" t="s">
        <v>148</v>
      </c>
      <c r="J9" s="225">
        <v>2022</v>
      </c>
      <c r="K9" s="225" t="s">
        <v>290</v>
      </c>
    </row>
    <row r="10" spans="1:13">
      <c r="A10" s="225">
        <v>8</v>
      </c>
      <c r="B10" s="225" t="s">
        <v>105</v>
      </c>
      <c r="C10" s="225" t="s">
        <v>286</v>
      </c>
      <c r="D10" s="225" t="s">
        <v>301</v>
      </c>
      <c r="E10" s="225" t="s">
        <v>84</v>
      </c>
      <c r="G10" s="225" t="s">
        <v>288</v>
      </c>
      <c r="H10" s="229" t="s">
        <v>302</v>
      </c>
      <c r="I10" s="225" t="s">
        <v>148</v>
      </c>
      <c r="J10" s="225">
        <v>2022</v>
      </c>
      <c r="K10" s="225" t="s">
        <v>290</v>
      </c>
    </row>
    <row r="11" spans="1:13">
      <c r="A11" s="225">
        <v>9</v>
      </c>
      <c r="B11" s="225" t="s">
        <v>105</v>
      </c>
      <c r="C11" s="225" t="s">
        <v>303</v>
      </c>
      <c r="D11" s="225" t="s">
        <v>304</v>
      </c>
      <c r="E11" s="225" t="s">
        <v>13</v>
      </c>
      <c r="F11" s="225" t="s">
        <v>305</v>
      </c>
      <c r="G11" s="225" t="s">
        <v>273</v>
      </c>
      <c r="H11" s="229" t="s">
        <v>306</v>
      </c>
      <c r="I11" s="225" t="s">
        <v>148</v>
      </c>
      <c r="J11" s="225">
        <v>2022</v>
      </c>
      <c r="K11" s="225" t="s">
        <v>307</v>
      </c>
    </row>
    <row r="12" spans="1:13">
      <c r="A12" s="225">
        <v>10</v>
      </c>
      <c r="B12" s="225" t="s">
        <v>105</v>
      </c>
      <c r="C12" s="225" t="s">
        <v>308</v>
      </c>
      <c r="D12" s="225" t="s">
        <v>308</v>
      </c>
      <c r="E12" s="225" t="s">
        <v>24</v>
      </c>
      <c r="F12" s="225" t="s">
        <v>309</v>
      </c>
      <c r="G12" s="225" t="s">
        <v>288</v>
      </c>
      <c r="H12" s="229">
        <v>9179060237</v>
      </c>
      <c r="I12" s="225" t="s">
        <v>148</v>
      </c>
      <c r="J12" s="225">
        <v>2022</v>
      </c>
      <c r="K12" s="225" t="s">
        <v>204</v>
      </c>
    </row>
    <row r="13" spans="1:13">
      <c r="A13" s="225">
        <v>11</v>
      </c>
      <c r="B13" s="225" t="s">
        <v>105</v>
      </c>
      <c r="C13" s="225" t="s">
        <v>310</v>
      </c>
      <c r="D13" s="225" t="s">
        <v>310</v>
      </c>
      <c r="E13" s="225" t="s">
        <v>24</v>
      </c>
      <c r="F13" s="225" t="s">
        <v>311</v>
      </c>
      <c r="G13" s="225" t="s">
        <v>288</v>
      </c>
      <c r="H13" s="229" t="s">
        <v>312</v>
      </c>
      <c r="I13" s="225" t="s">
        <v>148</v>
      </c>
      <c r="J13" s="225">
        <v>2022</v>
      </c>
      <c r="K13" s="225" t="s">
        <v>204</v>
      </c>
    </row>
    <row r="14" spans="1:13">
      <c r="A14" s="225">
        <v>12</v>
      </c>
      <c r="B14" s="225" t="s">
        <v>105</v>
      </c>
      <c r="C14" s="225" t="s">
        <v>313</v>
      </c>
      <c r="D14" s="225" t="s">
        <v>313</v>
      </c>
      <c r="E14" s="225" t="s">
        <v>24</v>
      </c>
      <c r="F14" s="225" t="s">
        <v>314</v>
      </c>
      <c r="G14" s="225" t="s">
        <v>288</v>
      </c>
      <c r="H14" s="229" t="s">
        <v>315</v>
      </c>
      <c r="I14" s="225" t="s">
        <v>148</v>
      </c>
      <c r="J14" s="225">
        <v>2022</v>
      </c>
      <c r="K14" s="225" t="s">
        <v>204</v>
      </c>
    </row>
    <row r="15" spans="1:13">
      <c r="A15" s="225">
        <v>13</v>
      </c>
      <c r="B15" s="225" t="s">
        <v>105</v>
      </c>
      <c r="C15" s="225" t="s">
        <v>316</v>
      </c>
      <c r="D15" s="225" t="s">
        <v>317</v>
      </c>
      <c r="E15" s="225" t="s">
        <v>24</v>
      </c>
      <c r="G15" s="225" t="s">
        <v>288</v>
      </c>
      <c r="H15" s="229" t="s">
        <v>318</v>
      </c>
      <c r="I15" s="225" t="s">
        <v>148</v>
      </c>
      <c r="J15" s="225">
        <v>2022</v>
      </c>
      <c r="K15" s="225" t="s">
        <v>204</v>
      </c>
    </row>
    <row r="16" spans="1:13">
      <c r="A16" s="225">
        <v>14</v>
      </c>
      <c r="B16" s="225" t="s">
        <v>105</v>
      </c>
      <c r="C16" s="225" t="s">
        <v>319</v>
      </c>
      <c r="D16" s="225" t="s">
        <v>320</v>
      </c>
      <c r="E16" s="225" t="s">
        <v>81</v>
      </c>
      <c r="G16" s="225" t="s">
        <v>273</v>
      </c>
      <c r="I16" s="225" t="s">
        <v>148</v>
      </c>
      <c r="J16" s="225">
        <v>2022</v>
      </c>
      <c r="K16" s="225" t="s">
        <v>321</v>
      </c>
    </row>
    <row r="17" spans="1:12">
      <c r="A17" s="225">
        <v>15</v>
      </c>
      <c r="B17" s="225" t="s">
        <v>105</v>
      </c>
      <c r="C17" s="225" t="s">
        <v>322</v>
      </c>
      <c r="D17" s="225" t="s">
        <v>323</v>
      </c>
      <c r="E17" s="225" t="s">
        <v>81</v>
      </c>
      <c r="F17" s="225" t="s">
        <v>324</v>
      </c>
      <c r="G17" s="225" t="s">
        <v>273</v>
      </c>
      <c r="H17" s="229" t="s">
        <v>325</v>
      </c>
      <c r="I17" s="225" t="s">
        <v>148</v>
      </c>
      <c r="J17" s="225">
        <v>2022</v>
      </c>
      <c r="K17" s="225" t="s">
        <v>321</v>
      </c>
    </row>
    <row r="18" spans="1:12">
      <c r="A18" s="225">
        <v>16</v>
      </c>
      <c r="B18" s="225" t="s">
        <v>105</v>
      </c>
      <c r="C18" s="225" t="s">
        <v>326</v>
      </c>
      <c r="D18" s="225" t="s">
        <v>327</v>
      </c>
      <c r="E18" s="225" t="s">
        <v>24</v>
      </c>
      <c r="G18" s="225" t="s">
        <v>273</v>
      </c>
      <c r="H18" s="229" t="s">
        <v>328</v>
      </c>
      <c r="I18" s="225" t="s">
        <v>101</v>
      </c>
      <c r="J18" s="225">
        <v>2022</v>
      </c>
      <c r="K18" s="225" t="s">
        <v>280</v>
      </c>
    </row>
    <row r="19" spans="1:12">
      <c r="A19" s="225">
        <v>17</v>
      </c>
      <c r="B19" s="225" t="s">
        <v>105</v>
      </c>
      <c r="C19" s="225" t="s">
        <v>329</v>
      </c>
      <c r="D19" s="225" t="s">
        <v>329</v>
      </c>
      <c r="E19" s="225" t="s">
        <v>24</v>
      </c>
      <c r="F19" s="225" t="s">
        <v>330</v>
      </c>
      <c r="G19" s="225" t="s">
        <v>273</v>
      </c>
      <c r="H19" s="229" t="s">
        <v>331</v>
      </c>
      <c r="I19" s="225" t="s">
        <v>101</v>
      </c>
      <c r="J19" s="225">
        <v>2022</v>
      </c>
      <c r="K19" s="225" t="s">
        <v>204</v>
      </c>
    </row>
    <row r="20" spans="1:12">
      <c r="A20" s="225">
        <v>18</v>
      </c>
      <c r="B20" s="225" t="s">
        <v>105</v>
      </c>
      <c r="C20" s="225" t="s">
        <v>332</v>
      </c>
      <c r="D20" s="225" t="s">
        <v>333</v>
      </c>
      <c r="E20" s="225" t="s">
        <v>24</v>
      </c>
      <c r="F20" s="225" t="s">
        <v>334</v>
      </c>
      <c r="G20" s="225" t="s">
        <v>335</v>
      </c>
      <c r="I20" s="225" t="s">
        <v>101</v>
      </c>
      <c r="J20" s="225">
        <v>2022</v>
      </c>
      <c r="K20" s="225" t="s">
        <v>336</v>
      </c>
    </row>
    <row r="21" spans="1:12">
      <c r="A21" s="225">
        <v>19</v>
      </c>
      <c r="B21" s="225" t="s">
        <v>105</v>
      </c>
      <c r="C21" s="225" t="s">
        <v>337</v>
      </c>
      <c r="D21" s="225" t="s">
        <v>337</v>
      </c>
      <c r="E21" s="225" t="s">
        <v>24</v>
      </c>
      <c r="F21" s="225" t="s">
        <v>338</v>
      </c>
      <c r="G21" s="225" t="s">
        <v>335</v>
      </c>
      <c r="I21" s="225" t="s">
        <v>101</v>
      </c>
      <c r="J21" s="225">
        <v>2022</v>
      </c>
      <c r="K21" s="225" t="s">
        <v>204</v>
      </c>
    </row>
    <row r="22" spans="1:12">
      <c r="A22" s="225">
        <v>20</v>
      </c>
      <c r="B22" s="225" t="s">
        <v>105</v>
      </c>
      <c r="C22" s="225" t="s">
        <v>339</v>
      </c>
      <c r="D22" s="225" t="s">
        <v>339</v>
      </c>
      <c r="E22" s="225" t="s">
        <v>24</v>
      </c>
      <c r="F22" s="225" t="s">
        <v>340</v>
      </c>
      <c r="G22" s="225" t="s">
        <v>273</v>
      </c>
      <c r="H22" s="229">
        <v>7828455885</v>
      </c>
      <c r="I22" s="225" t="s">
        <v>101</v>
      </c>
      <c r="J22" s="225">
        <v>2022</v>
      </c>
      <c r="K22" s="225" t="s">
        <v>280</v>
      </c>
    </row>
    <row r="23" spans="1:12">
      <c r="A23" s="225">
        <v>21</v>
      </c>
      <c r="B23" s="225" t="s">
        <v>105</v>
      </c>
      <c r="C23" s="225" t="s">
        <v>341</v>
      </c>
      <c r="D23" s="225" t="s">
        <v>341</v>
      </c>
      <c r="E23" s="225" t="s">
        <v>24</v>
      </c>
      <c r="F23" s="225" t="s">
        <v>342</v>
      </c>
      <c r="G23" s="225" t="s">
        <v>343</v>
      </c>
      <c r="H23" s="229">
        <v>9826660327</v>
      </c>
      <c r="I23" s="225" t="s">
        <v>101</v>
      </c>
      <c r="J23" s="225">
        <v>2022</v>
      </c>
      <c r="K23" s="225" t="s">
        <v>204</v>
      </c>
      <c r="L23" s="225" t="s">
        <v>344</v>
      </c>
    </row>
    <row r="24" spans="1:12">
      <c r="A24" s="225">
        <v>22</v>
      </c>
      <c r="B24" s="225" t="s">
        <v>105</v>
      </c>
      <c r="C24" s="225" t="s">
        <v>345</v>
      </c>
      <c r="D24" s="225" t="s">
        <v>345</v>
      </c>
      <c r="E24" s="225" t="s">
        <v>24</v>
      </c>
      <c r="F24" s="225" t="s">
        <v>346</v>
      </c>
      <c r="G24" s="225" t="s">
        <v>335</v>
      </c>
      <c r="H24" s="229" t="s">
        <v>347</v>
      </c>
      <c r="I24" s="225" t="s">
        <v>101</v>
      </c>
      <c r="J24" s="225">
        <v>2022</v>
      </c>
      <c r="K24" s="225" t="s">
        <v>336</v>
      </c>
    </row>
    <row r="25" spans="1:12" s="224" customFormat="1" ht="29">
      <c r="A25" s="224">
        <v>23</v>
      </c>
      <c r="B25" s="224" t="s">
        <v>105</v>
      </c>
      <c r="C25" s="226" t="s">
        <v>348</v>
      </c>
      <c r="D25" s="224" t="s">
        <v>349</v>
      </c>
      <c r="E25" s="224" t="s">
        <v>24</v>
      </c>
      <c r="G25" s="224" t="s">
        <v>288</v>
      </c>
      <c r="H25" s="227" t="s">
        <v>350</v>
      </c>
      <c r="I25" s="224" t="s">
        <v>101</v>
      </c>
      <c r="J25" s="224">
        <v>2022</v>
      </c>
      <c r="K25" s="224" t="s">
        <v>204</v>
      </c>
    </row>
    <row r="26" spans="1:12">
      <c r="A26" s="225">
        <v>24</v>
      </c>
      <c r="B26" s="225" t="s">
        <v>351</v>
      </c>
      <c r="C26" s="225" t="s">
        <v>352</v>
      </c>
      <c r="D26" s="225" t="s">
        <v>352</v>
      </c>
      <c r="E26" s="225" t="s">
        <v>81</v>
      </c>
      <c r="F26" s="225" t="s">
        <v>353</v>
      </c>
      <c r="G26" s="225" t="s">
        <v>273</v>
      </c>
      <c r="H26" s="229">
        <v>9480751345</v>
      </c>
      <c r="I26" s="225" t="s">
        <v>101</v>
      </c>
      <c r="J26" s="225">
        <v>2022</v>
      </c>
      <c r="K26" s="225" t="s">
        <v>321</v>
      </c>
    </row>
    <row r="27" spans="1:12">
      <c r="A27" s="225">
        <v>25</v>
      </c>
      <c r="B27" s="225" t="s">
        <v>354</v>
      </c>
      <c r="C27" s="225" t="s">
        <v>355</v>
      </c>
      <c r="D27" s="225" t="s">
        <v>355</v>
      </c>
      <c r="E27" s="225" t="s">
        <v>81</v>
      </c>
      <c r="G27" s="225" t="s">
        <v>288</v>
      </c>
      <c r="H27" s="229" t="s">
        <v>356</v>
      </c>
      <c r="I27" s="225" t="s">
        <v>101</v>
      </c>
      <c r="J27" s="225">
        <v>2022</v>
      </c>
      <c r="K27" s="225" t="s">
        <v>321</v>
      </c>
    </row>
    <row r="28" spans="1:12">
      <c r="A28" s="225">
        <v>26</v>
      </c>
      <c r="B28" s="225" t="s">
        <v>357</v>
      </c>
      <c r="C28" s="225" t="s">
        <v>352</v>
      </c>
      <c r="D28" s="225" t="s">
        <v>352</v>
      </c>
      <c r="E28" s="225" t="s">
        <v>81</v>
      </c>
      <c r="F28" s="225" t="s">
        <v>358</v>
      </c>
      <c r="G28" s="225" t="s">
        <v>273</v>
      </c>
      <c r="H28" s="229">
        <v>9535604747</v>
      </c>
      <c r="I28" s="225" t="s">
        <v>101</v>
      </c>
      <c r="J28" s="225">
        <v>2022</v>
      </c>
      <c r="K28" s="225" t="s">
        <v>321</v>
      </c>
    </row>
    <row r="29" spans="1:12">
      <c r="A29" s="225">
        <v>27</v>
      </c>
      <c r="B29" s="225" t="s">
        <v>105</v>
      </c>
      <c r="C29" s="225" t="s">
        <v>359</v>
      </c>
      <c r="D29" s="225" t="s">
        <v>360</v>
      </c>
      <c r="E29" s="225" t="s">
        <v>81</v>
      </c>
      <c r="F29" s="225" t="s">
        <v>361</v>
      </c>
      <c r="G29" s="225" t="s">
        <v>273</v>
      </c>
      <c r="H29" s="229" t="s">
        <v>362</v>
      </c>
      <c r="I29" s="225" t="s">
        <v>101</v>
      </c>
      <c r="J29" s="225">
        <v>2022</v>
      </c>
      <c r="K29" s="225" t="s">
        <v>321</v>
      </c>
    </row>
    <row r="30" spans="1:12">
      <c r="A30" s="225">
        <v>28</v>
      </c>
      <c r="B30" s="225" t="s">
        <v>105</v>
      </c>
      <c r="C30" s="225" t="s">
        <v>363</v>
      </c>
      <c r="D30" s="225" t="s">
        <v>360</v>
      </c>
      <c r="E30" s="225" t="s">
        <v>81</v>
      </c>
      <c r="F30" s="225" t="s">
        <v>364</v>
      </c>
      <c r="G30" s="225" t="s">
        <v>273</v>
      </c>
      <c r="H30" s="229" t="s">
        <v>365</v>
      </c>
      <c r="I30" s="225" t="s">
        <v>101</v>
      </c>
      <c r="J30" s="225">
        <v>2022</v>
      </c>
      <c r="K30" s="225" t="s">
        <v>321</v>
      </c>
    </row>
    <row r="31" spans="1:12">
      <c r="A31" s="225">
        <v>29</v>
      </c>
      <c r="B31" s="225" t="s">
        <v>105</v>
      </c>
      <c r="C31" s="225" t="s">
        <v>366</v>
      </c>
      <c r="D31" s="225" t="s">
        <v>304</v>
      </c>
      <c r="E31" s="225" t="s">
        <v>13</v>
      </c>
      <c r="G31" s="225" t="s">
        <v>288</v>
      </c>
      <c r="H31" s="229" t="s">
        <v>367</v>
      </c>
      <c r="I31" s="225" t="s">
        <v>101</v>
      </c>
      <c r="J31" s="225">
        <v>2022</v>
      </c>
      <c r="K31" s="225" t="s">
        <v>321</v>
      </c>
    </row>
    <row r="32" spans="1:12">
      <c r="A32" s="225">
        <v>30</v>
      </c>
      <c r="B32" s="225" t="s">
        <v>105</v>
      </c>
      <c r="C32" s="225" t="s">
        <v>368</v>
      </c>
      <c r="D32" s="225" t="s">
        <v>369</v>
      </c>
      <c r="E32" s="225" t="s">
        <v>13</v>
      </c>
      <c r="G32" s="225" t="s">
        <v>288</v>
      </c>
      <c r="H32" s="229" t="s">
        <v>370</v>
      </c>
      <c r="I32" s="225" t="s">
        <v>101</v>
      </c>
      <c r="J32" s="225">
        <v>2022</v>
      </c>
      <c r="K32" s="225" t="s">
        <v>194</v>
      </c>
    </row>
    <row r="33" spans="1:11">
      <c r="A33" s="225">
        <v>31</v>
      </c>
      <c r="B33" s="225" t="s">
        <v>105</v>
      </c>
      <c r="C33" s="225" t="s">
        <v>332</v>
      </c>
      <c r="D33" s="225" t="s">
        <v>371</v>
      </c>
      <c r="E33" s="225" t="s">
        <v>24</v>
      </c>
      <c r="F33" s="225" t="s">
        <v>372</v>
      </c>
      <c r="G33" s="225" t="s">
        <v>335</v>
      </c>
      <c r="H33" s="229">
        <v>9131888065</v>
      </c>
      <c r="I33" s="225" t="s">
        <v>101</v>
      </c>
      <c r="J33" s="225">
        <v>2022</v>
      </c>
      <c r="K33" s="225" t="s">
        <v>321</v>
      </c>
    </row>
    <row r="34" spans="1:11">
      <c r="A34" s="225">
        <v>32</v>
      </c>
      <c r="B34" s="225" t="s">
        <v>105</v>
      </c>
      <c r="C34" s="225" t="s">
        <v>373</v>
      </c>
      <c r="D34" s="225" t="s">
        <v>374</v>
      </c>
      <c r="E34" s="225" t="s">
        <v>24</v>
      </c>
      <c r="F34" s="225" t="s">
        <v>375</v>
      </c>
      <c r="G34" s="225" t="s">
        <v>273</v>
      </c>
      <c r="H34" s="229" t="s">
        <v>376</v>
      </c>
      <c r="I34" s="225" t="s">
        <v>377</v>
      </c>
      <c r="J34" s="225">
        <v>2022</v>
      </c>
      <c r="K34" s="225" t="s">
        <v>336</v>
      </c>
    </row>
    <row r="35" spans="1:11">
      <c r="A35" s="225">
        <v>33</v>
      </c>
      <c r="B35" s="225" t="s">
        <v>105</v>
      </c>
      <c r="C35" s="225" t="s">
        <v>378</v>
      </c>
      <c r="D35" s="225" t="s">
        <v>378</v>
      </c>
      <c r="E35" s="225" t="s">
        <v>13</v>
      </c>
      <c r="G35" s="225" t="s">
        <v>288</v>
      </c>
      <c r="H35" s="229" t="s">
        <v>379</v>
      </c>
      <c r="I35" s="225" t="s">
        <v>102</v>
      </c>
      <c r="J35" s="225">
        <v>2022</v>
      </c>
      <c r="K35" s="225" t="s">
        <v>194</v>
      </c>
    </row>
    <row r="36" spans="1:11">
      <c r="A36" s="225">
        <v>34</v>
      </c>
      <c r="B36" s="225" t="s">
        <v>105</v>
      </c>
      <c r="C36" s="225" t="s">
        <v>380</v>
      </c>
      <c r="D36" s="225" t="s">
        <v>381</v>
      </c>
      <c r="E36" s="225" t="s">
        <v>86</v>
      </c>
      <c r="F36" s="225" t="s">
        <v>382</v>
      </c>
      <c r="G36" s="225" t="s">
        <v>424</v>
      </c>
      <c r="H36" s="229" t="s">
        <v>383</v>
      </c>
      <c r="I36" s="225" t="s">
        <v>102</v>
      </c>
      <c r="J36" s="225">
        <v>2022</v>
      </c>
      <c r="K36" s="225" t="s">
        <v>384</v>
      </c>
    </row>
    <row r="38" spans="1:11">
      <c r="B38" s="225" t="s">
        <v>385</v>
      </c>
    </row>
    <row r="39" spans="1:11">
      <c r="A39" s="225">
        <v>1</v>
      </c>
      <c r="B39" s="225" t="s">
        <v>386</v>
      </c>
      <c r="C39" s="225" t="s">
        <v>387</v>
      </c>
      <c r="D39" s="225" t="s">
        <v>323</v>
      </c>
      <c r="E39" s="225" t="s">
        <v>81</v>
      </c>
      <c r="F39" s="225" t="s">
        <v>388</v>
      </c>
      <c r="G39" s="225" t="s">
        <v>389</v>
      </c>
      <c r="H39" s="229" t="s">
        <v>390</v>
      </c>
      <c r="I39" s="225" t="s">
        <v>279</v>
      </c>
      <c r="J39" s="225">
        <v>2021</v>
      </c>
      <c r="K39" s="225" t="s">
        <v>307</v>
      </c>
    </row>
    <row r="40" spans="1:11">
      <c r="A40" s="225">
        <v>2</v>
      </c>
      <c r="B40" s="225" t="s">
        <v>391</v>
      </c>
      <c r="C40" s="225" t="s">
        <v>392</v>
      </c>
      <c r="D40" s="225" t="s">
        <v>393</v>
      </c>
      <c r="E40" s="225" t="s">
        <v>81</v>
      </c>
      <c r="F40" s="225" t="s">
        <v>394</v>
      </c>
      <c r="G40" s="225" t="s">
        <v>394</v>
      </c>
      <c r="I40" s="225" t="s">
        <v>142</v>
      </c>
      <c r="J40" s="225">
        <v>2021</v>
      </c>
      <c r="K40" s="225" t="s">
        <v>321</v>
      </c>
    </row>
    <row r="41" spans="1:11">
      <c r="A41" s="225">
        <v>3</v>
      </c>
      <c r="B41" s="225" t="s">
        <v>395</v>
      </c>
      <c r="C41" s="225" t="s">
        <v>396</v>
      </c>
      <c r="D41" s="225" t="s">
        <v>396</v>
      </c>
      <c r="E41" s="225" t="s">
        <v>15</v>
      </c>
      <c r="F41" s="225" t="s">
        <v>394</v>
      </c>
      <c r="G41" s="225" t="s">
        <v>394</v>
      </c>
      <c r="I41" s="225" t="s">
        <v>142</v>
      </c>
      <c r="J41" s="225">
        <v>2021</v>
      </c>
      <c r="K41" s="225" t="s">
        <v>321</v>
      </c>
    </row>
    <row r="42" spans="1:11">
      <c r="A42" s="225">
        <v>4</v>
      </c>
      <c r="B42" s="225" t="s">
        <v>397</v>
      </c>
      <c r="C42" s="225" t="s">
        <v>274</v>
      </c>
      <c r="D42" s="225" t="s">
        <v>274</v>
      </c>
      <c r="E42" s="225" t="s">
        <v>84</v>
      </c>
      <c r="F42" s="225" t="s">
        <v>394</v>
      </c>
      <c r="G42" s="225" t="s">
        <v>394</v>
      </c>
      <c r="H42" s="229" t="s">
        <v>398</v>
      </c>
      <c r="I42" s="225" t="s">
        <v>146</v>
      </c>
      <c r="J42" s="225">
        <v>2021</v>
      </c>
      <c r="K42" s="225" t="s">
        <v>399</v>
      </c>
    </row>
    <row r="43" spans="1:11">
      <c r="A43" s="225">
        <v>5</v>
      </c>
      <c r="B43" s="225" t="s">
        <v>400</v>
      </c>
      <c r="C43" s="225" t="s">
        <v>320</v>
      </c>
      <c r="D43" s="225" t="s">
        <v>320</v>
      </c>
      <c r="E43" s="225" t="s">
        <v>81</v>
      </c>
      <c r="F43" s="225" t="s">
        <v>401</v>
      </c>
      <c r="G43" s="225" t="s">
        <v>424</v>
      </c>
      <c r="H43" s="229" t="s">
        <v>402</v>
      </c>
      <c r="I43" s="225" t="s">
        <v>148</v>
      </c>
      <c r="J43" s="225">
        <v>2022</v>
      </c>
      <c r="K43" s="225" t="s">
        <v>321</v>
      </c>
    </row>
    <row r="44" spans="1:11">
      <c r="A44" s="225">
        <v>6</v>
      </c>
      <c r="B44" s="225" t="s">
        <v>386</v>
      </c>
      <c r="C44" s="225" t="s">
        <v>323</v>
      </c>
      <c r="D44" s="225" t="s">
        <v>323</v>
      </c>
      <c r="E44" s="225" t="s">
        <v>81</v>
      </c>
      <c r="F44" s="225" t="s">
        <v>403</v>
      </c>
      <c r="G44" s="225" t="s">
        <v>424</v>
      </c>
      <c r="H44" s="229" t="s">
        <v>404</v>
      </c>
      <c r="I44" s="225" t="s">
        <v>148</v>
      </c>
      <c r="J44" s="225">
        <v>2022</v>
      </c>
      <c r="K44" s="225" t="s">
        <v>321</v>
      </c>
    </row>
    <row r="45" spans="1:11">
      <c r="A45" s="225">
        <v>7</v>
      </c>
      <c r="B45" s="225" t="s">
        <v>405</v>
      </c>
      <c r="C45" s="225" t="s">
        <v>406</v>
      </c>
      <c r="D45" s="225" t="s">
        <v>371</v>
      </c>
      <c r="E45" s="225" t="s">
        <v>24</v>
      </c>
      <c r="F45" s="225" t="s">
        <v>407</v>
      </c>
      <c r="G45" s="225" t="s">
        <v>425</v>
      </c>
      <c r="H45" s="229" t="s">
        <v>408</v>
      </c>
      <c r="I45" s="225" t="s">
        <v>101</v>
      </c>
      <c r="J45" s="225">
        <v>2022</v>
      </c>
      <c r="K45" s="225" t="s">
        <v>321</v>
      </c>
    </row>
    <row r="46" spans="1:11">
      <c r="A46" s="225">
        <v>8</v>
      </c>
      <c r="B46" s="225" t="s">
        <v>409</v>
      </c>
      <c r="C46" s="225" t="s">
        <v>410</v>
      </c>
      <c r="D46" s="225" t="s">
        <v>411</v>
      </c>
      <c r="E46" s="225" t="s">
        <v>31</v>
      </c>
      <c r="F46" s="225" t="s">
        <v>412</v>
      </c>
      <c r="G46" s="225" t="s">
        <v>424</v>
      </c>
      <c r="H46" s="229" t="s">
        <v>413</v>
      </c>
      <c r="I46" s="225" t="s">
        <v>102</v>
      </c>
      <c r="J46" s="225">
        <v>2022</v>
      </c>
      <c r="K46" s="225" t="s">
        <v>414</v>
      </c>
    </row>
    <row r="47" spans="1:11">
      <c r="A47" s="225">
        <v>9</v>
      </c>
      <c r="B47" s="225" t="s">
        <v>415</v>
      </c>
      <c r="C47" s="225" t="s">
        <v>381</v>
      </c>
      <c r="D47" s="225" t="s">
        <v>381</v>
      </c>
      <c r="E47" s="225" t="s">
        <v>86</v>
      </c>
      <c r="F47" s="225" t="s">
        <v>416</v>
      </c>
      <c r="G47" s="225" t="s">
        <v>417</v>
      </c>
      <c r="H47" s="229" t="s">
        <v>418</v>
      </c>
      <c r="I47" s="225" t="s">
        <v>102</v>
      </c>
      <c r="J47" s="225">
        <v>2022</v>
      </c>
      <c r="K47" s="225" t="s">
        <v>173</v>
      </c>
    </row>
    <row r="48" spans="1:11">
      <c r="A48" s="225">
        <v>10</v>
      </c>
      <c r="B48" s="225" t="s">
        <v>419</v>
      </c>
      <c r="C48" s="225" t="s">
        <v>420</v>
      </c>
      <c r="D48" s="225" t="s">
        <v>420</v>
      </c>
      <c r="E48" s="225" t="s">
        <v>15</v>
      </c>
      <c r="F48" s="225" t="s">
        <v>426</v>
      </c>
      <c r="G48" s="225" t="s">
        <v>421</v>
      </c>
      <c r="H48" s="229" t="s">
        <v>422</v>
      </c>
      <c r="I48" s="225" t="s">
        <v>102</v>
      </c>
      <c r="J48" s="225">
        <v>2022</v>
      </c>
      <c r="K48" s="225" t="s">
        <v>423</v>
      </c>
    </row>
  </sheetData>
  <mergeCells count="1">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KRA</vt:lpstr>
      <vt:lpstr>Summary Sheet</vt:lpstr>
      <vt:lpstr>ANX.1</vt:lpstr>
      <vt:lpstr>ANX.2</vt:lpstr>
      <vt:lpstr>ANX.3</vt:lpstr>
      <vt:lpstr>ANX.</vt:lpstr>
      <vt:lpstr>ANX. 4</vt:lpstr>
      <vt:lpstr>ANX.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SAURABH</dc:creator>
  <cp:lastModifiedBy>SAURABH</cp:lastModifiedBy>
  <cp:lastPrinted>2022-04-21T10:09:36Z</cp:lastPrinted>
  <dcterms:created xsi:type="dcterms:W3CDTF">2015-06-05T18:17:20Z</dcterms:created>
  <dcterms:modified xsi:type="dcterms:W3CDTF">2022-04-22T15:48:46Z</dcterms:modified>
</cp:coreProperties>
</file>