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#Compay\VNR\KRA\"/>
    </mc:Choice>
  </mc:AlternateContent>
  <xr:revisionPtr revIDLastSave="0" documentId="13_ncr:1_{1EEB0AB3-C09A-476C-AF68-045834700795}" xr6:coauthVersionLast="47" xr6:coauthVersionMax="47" xr10:uidLastSave="{00000000-0000-0000-0000-000000000000}"/>
  <bookViews>
    <workbookView xWindow="-120" yWindow="-120" windowWidth="20730" windowHeight="11760" activeTab="5" xr2:uid="{15D48A43-5F7E-42D8-8C53-A6724011A3DE}"/>
  </bookViews>
  <sheets>
    <sheet name="Seoni" sheetId="1" r:id="rId1"/>
    <sheet name="Barghat " sheetId="2" r:id="rId2"/>
    <sheet name="Bori" sheetId="3" r:id="rId3"/>
    <sheet name="Chhapara" sheetId="4" r:id="rId4"/>
    <sheet name="Palari" sheetId="5" r:id="rId5"/>
    <sheet name="Kurai" sheetId="6" r:id="rId6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8" i="6" l="1"/>
  <c r="C18" i="5"/>
  <c r="C19" i="4"/>
  <c r="C18" i="3"/>
  <c r="C18" i="2"/>
  <c r="C18" i="1"/>
  <c r="X5" i="6"/>
  <c r="X7" i="6"/>
  <c r="X7" i="5"/>
  <c r="X18" i="5" s="1"/>
  <c r="I18" i="4"/>
  <c r="E19" i="4"/>
  <c r="F19" i="4" s="1"/>
  <c r="F18" i="4"/>
  <c r="T18" i="4" s="1"/>
  <c r="D19" i="4"/>
  <c r="X7" i="4"/>
  <c r="X19" i="4" s="1"/>
  <c r="X6" i="3"/>
  <c r="X7" i="3"/>
  <c r="X5" i="3"/>
  <c r="V7" i="2"/>
  <c r="V5" i="2"/>
  <c r="V7" i="1"/>
  <c r="V5" i="1"/>
  <c r="P18" i="6"/>
  <c r="E18" i="6"/>
  <c r="D18" i="6"/>
  <c r="I17" i="6"/>
  <c r="J17" i="6" s="1"/>
  <c r="U17" i="6" s="1"/>
  <c r="I16" i="6"/>
  <c r="J16" i="6" s="1"/>
  <c r="I15" i="6"/>
  <c r="J15" i="6" s="1"/>
  <c r="I14" i="6"/>
  <c r="J14" i="6" s="1"/>
  <c r="L13" i="6"/>
  <c r="H13" i="6"/>
  <c r="I13" i="6" s="1"/>
  <c r="J13" i="6" s="1"/>
  <c r="H12" i="6"/>
  <c r="I12" i="6" s="1"/>
  <c r="F12" i="6"/>
  <c r="L12" i="6" s="1"/>
  <c r="N11" i="6"/>
  <c r="L11" i="6"/>
  <c r="H11" i="6"/>
  <c r="I11" i="6" s="1"/>
  <c r="J11" i="6" s="1"/>
  <c r="N10" i="6"/>
  <c r="L10" i="6"/>
  <c r="H10" i="6"/>
  <c r="I10" i="6" s="1"/>
  <c r="J10" i="6" s="1"/>
  <c r="H9" i="6"/>
  <c r="I9" i="6" s="1"/>
  <c r="F9" i="6"/>
  <c r="L9" i="6" s="1"/>
  <c r="H8" i="6"/>
  <c r="I8" i="6" s="1"/>
  <c r="F8" i="6"/>
  <c r="L8" i="6" s="1"/>
  <c r="N7" i="6"/>
  <c r="L7" i="6"/>
  <c r="H7" i="6"/>
  <c r="I7" i="6" s="1"/>
  <c r="J7" i="6" s="1"/>
  <c r="H6" i="6"/>
  <c r="I6" i="6" s="1"/>
  <c r="F6" i="6"/>
  <c r="L6" i="6" s="1"/>
  <c r="H5" i="6"/>
  <c r="I5" i="6" s="1"/>
  <c r="F5" i="6"/>
  <c r="Q5" i="6" s="1"/>
  <c r="H4" i="6"/>
  <c r="I4" i="6" s="1"/>
  <c r="F4" i="6"/>
  <c r="Q4" i="6" s="1"/>
  <c r="P18" i="5"/>
  <c r="E18" i="5"/>
  <c r="D18" i="5"/>
  <c r="I17" i="5"/>
  <c r="F17" i="5"/>
  <c r="I16" i="5"/>
  <c r="F16" i="5"/>
  <c r="T16" i="5" s="1"/>
  <c r="I15" i="5"/>
  <c r="F15" i="5"/>
  <c r="O15" i="5" s="1"/>
  <c r="I14" i="5"/>
  <c r="F14" i="5"/>
  <c r="H13" i="5"/>
  <c r="I13" i="5" s="1"/>
  <c r="F13" i="5"/>
  <c r="L13" i="5" s="1"/>
  <c r="H12" i="5"/>
  <c r="I12" i="5" s="1"/>
  <c r="F12" i="5"/>
  <c r="N12" i="5" s="1"/>
  <c r="H11" i="5"/>
  <c r="I11" i="5" s="1"/>
  <c r="F11" i="5"/>
  <c r="L11" i="5" s="1"/>
  <c r="H10" i="5"/>
  <c r="I10" i="5" s="1"/>
  <c r="F10" i="5"/>
  <c r="N10" i="5" s="1"/>
  <c r="H9" i="5"/>
  <c r="I9" i="5" s="1"/>
  <c r="F9" i="5"/>
  <c r="L9" i="5" s="1"/>
  <c r="H8" i="5"/>
  <c r="I8" i="5" s="1"/>
  <c r="F8" i="5"/>
  <c r="N8" i="5" s="1"/>
  <c r="H7" i="5"/>
  <c r="I7" i="5" s="1"/>
  <c r="F7" i="5"/>
  <c r="L7" i="5" s="1"/>
  <c r="H6" i="5"/>
  <c r="I6" i="5" s="1"/>
  <c r="F6" i="5"/>
  <c r="L6" i="5" s="1"/>
  <c r="H5" i="5"/>
  <c r="I5" i="5" s="1"/>
  <c r="F5" i="5"/>
  <c r="L5" i="5" s="1"/>
  <c r="H4" i="5"/>
  <c r="I4" i="5" s="1"/>
  <c r="F4" i="5"/>
  <c r="L4" i="5" s="1"/>
  <c r="P19" i="4"/>
  <c r="I17" i="4"/>
  <c r="F17" i="4"/>
  <c r="T17" i="4" s="1"/>
  <c r="I16" i="4"/>
  <c r="F16" i="4"/>
  <c r="N16" i="4" s="1"/>
  <c r="I15" i="4"/>
  <c r="F15" i="4"/>
  <c r="T15" i="4" s="1"/>
  <c r="I14" i="4"/>
  <c r="F14" i="4"/>
  <c r="N14" i="4" s="1"/>
  <c r="H13" i="4"/>
  <c r="I13" i="4" s="1"/>
  <c r="F13" i="4"/>
  <c r="L13" i="4" s="1"/>
  <c r="H12" i="4"/>
  <c r="I12" i="4" s="1"/>
  <c r="F12" i="4"/>
  <c r="N12" i="4" s="1"/>
  <c r="H11" i="4"/>
  <c r="I11" i="4" s="1"/>
  <c r="F11" i="4"/>
  <c r="N11" i="4" s="1"/>
  <c r="H10" i="4"/>
  <c r="I10" i="4" s="1"/>
  <c r="F10" i="4"/>
  <c r="L10" i="4" s="1"/>
  <c r="H9" i="4"/>
  <c r="I9" i="4" s="1"/>
  <c r="F9" i="4"/>
  <c r="L9" i="4" s="1"/>
  <c r="H8" i="4"/>
  <c r="I8" i="4" s="1"/>
  <c r="F8" i="4"/>
  <c r="N8" i="4" s="1"/>
  <c r="H7" i="4"/>
  <c r="I7" i="4" s="1"/>
  <c r="F7" i="4"/>
  <c r="N7" i="4" s="1"/>
  <c r="H6" i="4"/>
  <c r="I6" i="4" s="1"/>
  <c r="F6" i="4"/>
  <c r="Q6" i="4" s="1"/>
  <c r="H5" i="4"/>
  <c r="I5" i="4" s="1"/>
  <c r="F5" i="4"/>
  <c r="Q5" i="4" s="1"/>
  <c r="H4" i="4"/>
  <c r="I4" i="4" s="1"/>
  <c r="F4" i="4"/>
  <c r="L4" i="4" s="1"/>
  <c r="P18" i="3"/>
  <c r="E18" i="3"/>
  <c r="D18" i="3"/>
  <c r="I17" i="3"/>
  <c r="F17" i="3"/>
  <c r="R17" i="3" s="1"/>
  <c r="I16" i="3"/>
  <c r="F16" i="3"/>
  <c r="R16" i="3" s="1"/>
  <c r="I15" i="3"/>
  <c r="F15" i="3"/>
  <c r="R15" i="3" s="1"/>
  <c r="I14" i="3"/>
  <c r="F14" i="3"/>
  <c r="R14" i="3" s="1"/>
  <c r="H13" i="3"/>
  <c r="I13" i="3" s="1"/>
  <c r="F13" i="3"/>
  <c r="Q13" i="3" s="1"/>
  <c r="H12" i="3"/>
  <c r="I12" i="3" s="1"/>
  <c r="F12" i="3"/>
  <c r="L12" i="3" s="1"/>
  <c r="H11" i="3"/>
  <c r="I11" i="3" s="1"/>
  <c r="F11" i="3"/>
  <c r="Q11" i="3" s="1"/>
  <c r="H10" i="3"/>
  <c r="I10" i="3" s="1"/>
  <c r="F10" i="3"/>
  <c r="L10" i="3" s="1"/>
  <c r="H9" i="3"/>
  <c r="I9" i="3" s="1"/>
  <c r="F9" i="3"/>
  <c r="Q9" i="3" s="1"/>
  <c r="H8" i="3"/>
  <c r="I8" i="3" s="1"/>
  <c r="F8" i="3"/>
  <c r="L8" i="3" s="1"/>
  <c r="H7" i="3"/>
  <c r="I7" i="3" s="1"/>
  <c r="F7" i="3"/>
  <c r="Q7" i="3" s="1"/>
  <c r="H6" i="3"/>
  <c r="I6" i="3" s="1"/>
  <c r="F6" i="3"/>
  <c r="Q6" i="3" s="1"/>
  <c r="H5" i="3"/>
  <c r="I5" i="3" s="1"/>
  <c r="F5" i="3"/>
  <c r="Q5" i="3" s="1"/>
  <c r="H4" i="3"/>
  <c r="I4" i="3" s="1"/>
  <c r="F4" i="3"/>
  <c r="Q4" i="3" s="1"/>
  <c r="E18" i="2"/>
  <c r="D18" i="2"/>
  <c r="I17" i="2"/>
  <c r="J17" i="2" s="1"/>
  <c r="S17" i="2" s="1"/>
  <c r="I16" i="2"/>
  <c r="J16" i="2" s="1"/>
  <c r="S16" i="2" s="1"/>
  <c r="I15" i="2"/>
  <c r="J15" i="2" s="1"/>
  <c r="S15" i="2" s="1"/>
  <c r="I14" i="2"/>
  <c r="J14" i="2" s="1"/>
  <c r="S14" i="2" s="1"/>
  <c r="H13" i="2"/>
  <c r="I13" i="2" s="1"/>
  <c r="J13" i="2" s="1"/>
  <c r="S13" i="2" s="1"/>
  <c r="H12" i="2"/>
  <c r="I12" i="2" s="1"/>
  <c r="F12" i="2"/>
  <c r="O12" i="2" s="1"/>
  <c r="H11" i="2"/>
  <c r="I11" i="2" s="1"/>
  <c r="F11" i="2"/>
  <c r="L11" i="2" s="1"/>
  <c r="H10" i="2"/>
  <c r="I10" i="2" s="1"/>
  <c r="F10" i="2"/>
  <c r="O10" i="2" s="1"/>
  <c r="H9" i="2"/>
  <c r="I9" i="2" s="1"/>
  <c r="F9" i="2"/>
  <c r="L9" i="2" s="1"/>
  <c r="H8" i="2"/>
  <c r="I8" i="2" s="1"/>
  <c r="F8" i="2"/>
  <c r="L8" i="2" s="1"/>
  <c r="H7" i="2"/>
  <c r="I7" i="2" s="1"/>
  <c r="F7" i="2"/>
  <c r="H6" i="2"/>
  <c r="I6" i="2" s="1"/>
  <c r="F6" i="2"/>
  <c r="L6" i="2" s="1"/>
  <c r="H5" i="2"/>
  <c r="I5" i="2" s="1"/>
  <c r="F5" i="2"/>
  <c r="N5" i="2" s="1"/>
  <c r="H4" i="2"/>
  <c r="I4" i="2" s="1"/>
  <c r="F4" i="2"/>
  <c r="Q4" i="2" s="1"/>
  <c r="R18" i="1"/>
  <c r="P18" i="1"/>
  <c r="F18" i="1"/>
  <c r="E18" i="1"/>
  <c r="D18" i="1"/>
  <c r="I17" i="1"/>
  <c r="S17" i="1" s="1"/>
  <c r="I16" i="1"/>
  <c r="S16" i="1" s="1"/>
  <c r="Q15" i="1"/>
  <c r="O15" i="1"/>
  <c r="M15" i="1"/>
  <c r="I15" i="1"/>
  <c r="J15" i="1" s="1"/>
  <c r="S15" i="1" s="1"/>
  <c r="T15" i="1" s="1"/>
  <c r="I14" i="1"/>
  <c r="S14" i="1" s="1"/>
  <c r="H13" i="1"/>
  <c r="I13" i="1" s="1"/>
  <c r="S13" i="1" s="1"/>
  <c r="H12" i="1"/>
  <c r="I12" i="1" s="1"/>
  <c r="S12" i="1" s="1"/>
  <c r="H11" i="1"/>
  <c r="I11" i="1" s="1"/>
  <c r="S11" i="1" s="1"/>
  <c r="H10" i="1"/>
  <c r="I10" i="1" s="1"/>
  <c r="S10" i="1" s="1"/>
  <c r="Q9" i="1"/>
  <c r="O9" i="1"/>
  <c r="N9" i="1"/>
  <c r="L9" i="1"/>
  <c r="H9" i="1"/>
  <c r="I9" i="1" s="1"/>
  <c r="J9" i="1" s="1"/>
  <c r="Q8" i="1"/>
  <c r="O8" i="1"/>
  <c r="N8" i="1"/>
  <c r="L8" i="1"/>
  <c r="H8" i="1"/>
  <c r="I8" i="1" s="1"/>
  <c r="J8" i="1" s="1"/>
  <c r="N7" i="1"/>
  <c r="L7" i="1"/>
  <c r="H7" i="1"/>
  <c r="I7" i="1" s="1"/>
  <c r="J7" i="1" s="1"/>
  <c r="Q6" i="1"/>
  <c r="O6" i="1"/>
  <c r="N6" i="1"/>
  <c r="L6" i="1"/>
  <c r="H6" i="1"/>
  <c r="I6" i="1" s="1"/>
  <c r="J6" i="1" s="1"/>
  <c r="Q5" i="1"/>
  <c r="O5" i="1"/>
  <c r="N5" i="1"/>
  <c r="L5" i="1"/>
  <c r="H5" i="1"/>
  <c r="I5" i="1" s="1"/>
  <c r="J5" i="1" s="1"/>
  <c r="Q4" i="1"/>
  <c r="O4" i="1"/>
  <c r="N4" i="1"/>
  <c r="L4" i="1"/>
  <c r="H4" i="1"/>
  <c r="I4" i="1" s="1"/>
  <c r="J4" i="1" s="1"/>
  <c r="F18" i="6" l="1"/>
  <c r="X18" i="6"/>
  <c r="U7" i="6"/>
  <c r="J13" i="5"/>
  <c r="J11" i="4"/>
  <c r="J17" i="4"/>
  <c r="J16" i="4"/>
  <c r="J18" i="4"/>
  <c r="J8" i="3"/>
  <c r="J16" i="3"/>
  <c r="J4" i="2"/>
  <c r="V18" i="2"/>
  <c r="N4" i="6"/>
  <c r="J12" i="6"/>
  <c r="Q12" i="6"/>
  <c r="J4" i="6"/>
  <c r="U13" i="6"/>
  <c r="J12" i="5"/>
  <c r="F18" i="5"/>
  <c r="J8" i="5"/>
  <c r="N13" i="5"/>
  <c r="J9" i="5"/>
  <c r="J15" i="5"/>
  <c r="J17" i="5"/>
  <c r="U17" i="5" s="1"/>
  <c r="J10" i="5"/>
  <c r="N4" i="5"/>
  <c r="N9" i="5"/>
  <c r="J14" i="4"/>
  <c r="R14" i="4"/>
  <c r="N4" i="4"/>
  <c r="N13" i="4"/>
  <c r="Q4" i="4"/>
  <c r="J6" i="4"/>
  <c r="J7" i="4"/>
  <c r="J9" i="4"/>
  <c r="T16" i="4"/>
  <c r="J4" i="4"/>
  <c r="J5" i="4"/>
  <c r="O6" i="4"/>
  <c r="J8" i="4"/>
  <c r="L14" i="4"/>
  <c r="F18" i="3"/>
  <c r="J5" i="3"/>
  <c r="N8" i="3"/>
  <c r="U8" i="3" s="1"/>
  <c r="V8" i="3" s="1"/>
  <c r="J17" i="3"/>
  <c r="U17" i="3" s="1"/>
  <c r="J6" i="3"/>
  <c r="T16" i="3"/>
  <c r="U16" i="3" s="1"/>
  <c r="V16" i="3" s="1"/>
  <c r="X18" i="3"/>
  <c r="J7" i="2"/>
  <c r="J8" i="2"/>
  <c r="F18" i="2"/>
  <c r="S6" i="1"/>
  <c r="T6" i="1" s="1"/>
  <c r="Q5" i="5"/>
  <c r="J5" i="5"/>
  <c r="J7" i="5"/>
  <c r="J11" i="5"/>
  <c r="S18" i="5"/>
  <c r="J4" i="5"/>
  <c r="N5" i="5"/>
  <c r="J6" i="5"/>
  <c r="N7" i="5"/>
  <c r="N11" i="5"/>
  <c r="R15" i="5"/>
  <c r="O5" i="5"/>
  <c r="J8" i="6"/>
  <c r="J9" i="6"/>
  <c r="J5" i="6"/>
  <c r="J6" i="6"/>
  <c r="N8" i="6"/>
  <c r="N9" i="6"/>
  <c r="U10" i="6"/>
  <c r="U11" i="6"/>
  <c r="Q9" i="6"/>
  <c r="O4" i="6"/>
  <c r="O5" i="6"/>
  <c r="Q8" i="6"/>
  <c r="O9" i="6"/>
  <c r="N12" i="6"/>
  <c r="U12" i="6" s="1"/>
  <c r="V12" i="6" s="1"/>
  <c r="L5" i="6"/>
  <c r="N6" i="6"/>
  <c r="Q6" i="6"/>
  <c r="L4" i="6"/>
  <c r="N5" i="6"/>
  <c r="O6" i="6"/>
  <c r="O8" i="6"/>
  <c r="O12" i="6"/>
  <c r="L10" i="5"/>
  <c r="N14" i="5"/>
  <c r="O4" i="5"/>
  <c r="N6" i="5"/>
  <c r="O14" i="5"/>
  <c r="L15" i="5"/>
  <c r="T15" i="5"/>
  <c r="O16" i="5"/>
  <c r="N16" i="5"/>
  <c r="Q4" i="5"/>
  <c r="L8" i="5"/>
  <c r="L12" i="5"/>
  <c r="J14" i="5"/>
  <c r="R14" i="5"/>
  <c r="N15" i="5"/>
  <c r="J16" i="5"/>
  <c r="R16" i="5"/>
  <c r="L14" i="5"/>
  <c r="T14" i="5"/>
  <c r="L16" i="5"/>
  <c r="O4" i="4"/>
  <c r="N6" i="4"/>
  <c r="J12" i="4"/>
  <c r="O14" i="4"/>
  <c r="J15" i="4"/>
  <c r="L16" i="4"/>
  <c r="J10" i="4"/>
  <c r="O16" i="4"/>
  <c r="N9" i="4"/>
  <c r="N10" i="4"/>
  <c r="J13" i="4"/>
  <c r="U13" i="4" s="1"/>
  <c r="T14" i="4"/>
  <c r="R16" i="4"/>
  <c r="L8" i="4"/>
  <c r="L12" i="4"/>
  <c r="N15" i="4"/>
  <c r="N17" i="4"/>
  <c r="L5" i="4"/>
  <c r="L7" i="4"/>
  <c r="L11" i="4"/>
  <c r="U11" i="4" s="1"/>
  <c r="O15" i="4"/>
  <c r="O17" i="4"/>
  <c r="O5" i="4"/>
  <c r="L6" i="4"/>
  <c r="R15" i="4"/>
  <c r="R17" i="4"/>
  <c r="N5" i="4"/>
  <c r="L15" i="4"/>
  <c r="L17" i="4"/>
  <c r="J12" i="3"/>
  <c r="N12" i="3"/>
  <c r="J4" i="3"/>
  <c r="N6" i="3"/>
  <c r="J10" i="3"/>
  <c r="J14" i="3"/>
  <c r="T15" i="3"/>
  <c r="J15" i="3"/>
  <c r="O6" i="3"/>
  <c r="N10" i="3"/>
  <c r="T14" i="3"/>
  <c r="O12" i="3"/>
  <c r="O8" i="3"/>
  <c r="O10" i="3"/>
  <c r="N5" i="3"/>
  <c r="L9" i="3"/>
  <c r="L11" i="3"/>
  <c r="N4" i="3"/>
  <c r="O5" i="3"/>
  <c r="L6" i="3"/>
  <c r="N7" i="3"/>
  <c r="Q8" i="3"/>
  <c r="N9" i="3"/>
  <c r="Q10" i="3"/>
  <c r="N11" i="3"/>
  <c r="Q12" i="3"/>
  <c r="N13" i="3"/>
  <c r="O14" i="3"/>
  <c r="O15" i="3"/>
  <c r="O16" i="3"/>
  <c r="L13" i="3"/>
  <c r="O4" i="3"/>
  <c r="L5" i="3"/>
  <c r="O7" i="3"/>
  <c r="O9" i="3"/>
  <c r="O11" i="3"/>
  <c r="O13" i="3"/>
  <c r="L7" i="3"/>
  <c r="L4" i="3"/>
  <c r="J7" i="3"/>
  <c r="J9" i="3"/>
  <c r="J11" i="3"/>
  <c r="J13" i="3"/>
  <c r="U13" i="3" s="1"/>
  <c r="V13" i="3" s="1"/>
  <c r="J5" i="2"/>
  <c r="N4" i="2"/>
  <c r="N9" i="2"/>
  <c r="J10" i="2"/>
  <c r="N11" i="2"/>
  <c r="J12" i="2"/>
  <c r="Q9" i="2"/>
  <c r="Q11" i="2"/>
  <c r="J6" i="2"/>
  <c r="J9" i="2"/>
  <c r="J11" i="2"/>
  <c r="O4" i="2"/>
  <c r="O5" i="2"/>
  <c r="O9" i="2"/>
  <c r="Q10" i="2"/>
  <c r="O11" i="2"/>
  <c r="Q12" i="2"/>
  <c r="L5" i="2"/>
  <c r="Q5" i="2"/>
  <c r="N6" i="2"/>
  <c r="L10" i="2"/>
  <c r="L12" i="2"/>
  <c r="L4" i="2"/>
  <c r="O6" i="2"/>
  <c r="N10" i="2"/>
  <c r="N12" i="2"/>
  <c r="Q6" i="2"/>
  <c r="S8" i="1"/>
  <c r="T8" i="1" s="1"/>
  <c r="L18" i="1"/>
  <c r="S9" i="1"/>
  <c r="T9" i="1" s="1"/>
  <c r="V18" i="1"/>
  <c r="S5" i="1"/>
  <c r="T5" i="1" s="1"/>
  <c r="N18" i="1"/>
  <c r="S7" i="1"/>
  <c r="J18" i="1"/>
  <c r="S4" i="1"/>
  <c r="U9" i="6" l="1"/>
  <c r="V9" i="6" s="1"/>
  <c r="U8" i="6"/>
  <c r="V8" i="6" s="1"/>
  <c r="U12" i="5"/>
  <c r="U13" i="5"/>
  <c r="U14" i="4"/>
  <c r="V14" i="4" s="1"/>
  <c r="J19" i="4"/>
  <c r="U18" i="4"/>
  <c r="V18" i="4" s="1"/>
  <c r="U8" i="4"/>
  <c r="U4" i="4"/>
  <c r="S18" i="1"/>
  <c r="W18" i="1" s="1"/>
  <c r="J18" i="6"/>
  <c r="U5" i="6"/>
  <c r="V5" i="6" s="1"/>
  <c r="N18" i="6"/>
  <c r="U9" i="5"/>
  <c r="U10" i="5"/>
  <c r="U4" i="5"/>
  <c r="V4" i="5" s="1"/>
  <c r="U11" i="5"/>
  <c r="N18" i="5"/>
  <c r="U7" i="5"/>
  <c r="U15" i="5"/>
  <c r="V15" i="5" s="1"/>
  <c r="U7" i="4"/>
  <c r="U12" i="4"/>
  <c r="N19" i="4"/>
  <c r="U10" i="4"/>
  <c r="U9" i="4"/>
  <c r="U16" i="4"/>
  <c r="V16" i="4" s="1"/>
  <c r="U15" i="4"/>
  <c r="V15" i="4" s="1"/>
  <c r="U5" i="3"/>
  <c r="V5" i="3" s="1"/>
  <c r="S11" i="2"/>
  <c r="T11" i="2" s="1"/>
  <c r="S5" i="2"/>
  <c r="T5" i="2" s="1"/>
  <c r="S9" i="2"/>
  <c r="T9" i="2" s="1"/>
  <c r="S6" i="2"/>
  <c r="T6" i="2" s="1"/>
  <c r="L18" i="5"/>
  <c r="U5" i="5"/>
  <c r="V5" i="5" s="1"/>
  <c r="J18" i="5"/>
  <c r="U6" i="6"/>
  <c r="V6" i="6" s="1"/>
  <c r="L18" i="6"/>
  <c r="U4" i="6"/>
  <c r="U6" i="5"/>
  <c r="U8" i="5"/>
  <c r="U16" i="5"/>
  <c r="V16" i="5" s="1"/>
  <c r="U14" i="5"/>
  <c r="V14" i="5" s="1"/>
  <c r="U5" i="4"/>
  <c r="V5" i="4" s="1"/>
  <c r="U17" i="4"/>
  <c r="V17" i="4" s="1"/>
  <c r="U6" i="4"/>
  <c r="V6" i="4" s="1"/>
  <c r="L19" i="4"/>
  <c r="U10" i="3"/>
  <c r="V10" i="3" s="1"/>
  <c r="U11" i="3"/>
  <c r="V11" i="3" s="1"/>
  <c r="U15" i="3"/>
  <c r="V15" i="3" s="1"/>
  <c r="U12" i="3"/>
  <c r="V12" i="3" s="1"/>
  <c r="U6" i="3"/>
  <c r="V6" i="3" s="1"/>
  <c r="U14" i="3"/>
  <c r="V14" i="3" s="1"/>
  <c r="L18" i="3"/>
  <c r="N18" i="3"/>
  <c r="U9" i="3"/>
  <c r="V9" i="3" s="1"/>
  <c r="U4" i="3"/>
  <c r="U7" i="3"/>
  <c r="V7" i="3" s="1"/>
  <c r="J18" i="3"/>
  <c r="J18" i="2"/>
  <c r="S12" i="2"/>
  <c r="T12" i="2" s="1"/>
  <c r="S10" i="2"/>
  <c r="T10" i="2" s="1"/>
  <c r="L18" i="2"/>
  <c r="S4" i="2"/>
  <c r="T4" i="1"/>
  <c r="U19" i="4" l="1"/>
  <c r="Y19" i="4" s="1"/>
  <c r="V4" i="4"/>
  <c r="U18" i="5"/>
  <c r="Y18" i="5" s="1"/>
  <c r="V4" i="6"/>
  <c r="U18" i="6"/>
  <c r="Y18" i="6" s="1"/>
  <c r="V19" i="4"/>
  <c r="V4" i="3"/>
  <c r="U18" i="3"/>
  <c r="Y18" i="3" s="1"/>
  <c r="T4" i="2"/>
  <c r="S18" i="2"/>
  <c r="W18" i="2" s="1"/>
  <c r="T18" i="1"/>
  <c r="V18" i="5" l="1"/>
  <c r="V18" i="6"/>
  <c r="V18" i="3"/>
  <c r="T18" i="2"/>
</calcChain>
</file>

<file path=xl/sharedStrings.xml><?xml version="1.0" encoding="utf-8"?>
<sst xmlns="http://schemas.openxmlformats.org/spreadsheetml/2006/main" count="264" uniqueCount="49">
  <si>
    <t>SR</t>
  </si>
  <si>
    <t>Variety</t>
  </si>
  <si>
    <t>Place</t>
  </si>
  <si>
    <t>Return</t>
  </si>
  <si>
    <t>Sale</t>
  </si>
  <si>
    <t>Invoice Rs./Kg</t>
  </si>
  <si>
    <t>Rate</t>
  </si>
  <si>
    <t>Gross Amount</t>
  </si>
  <si>
    <t>ABS/kg</t>
  </si>
  <si>
    <t>ABS Incentive</t>
  </si>
  <si>
    <t>CD/kg</t>
  </si>
  <si>
    <t>CD</t>
  </si>
  <si>
    <t>QD/kg</t>
  </si>
  <si>
    <t>QD</t>
  </si>
  <si>
    <t>RS/kg</t>
  </si>
  <si>
    <t>RS</t>
  </si>
  <si>
    <t>Net Amount</t>
  </si>
  <si>
    <t>NET Rate/kg</t>
  </si>
  <si>
    <t>Received Amount</t>
  </si>
  <si>
    <t>VNR 2111</t>
  </si>
  <si>
    <t>VNR 2233</t>
  </si>
  <si>
    <t>Promo</t>
  </si>
  <si>
    <t>VNR 2245</t>
  </si>
  <si>
    <t>VNR 2228</t>
  </si>
  <si>
    <t>VNR 2318</t>
  </si>
  <si>
    <t>VNR 2355+</t>
  </si>
  <si>
    <t>VNR 2377</t>
  </si>
  <si>
    <t>VNR Laxmi+</t>
  </si>
  <si>
    <t>VNR Bheem 115</t>
  </si>
  <si>
    <t>VNR MiniBhog</t>
  </si>
  <si>
    <t>VNR 4001</t>
  </si>
  <si>
    <t>VNR 4226</t>
  </si>
  <si>
    <t>VNR 4343</t>
  </si>
  <si>
    <t>VNR 4352</t>
  </si>
  <si>
    <t>Total</t>
  </si>
  <si>
    <t>KHARIF 2021</t>
  </si>
  <si>
    <t>RAGHUVANSHI BEEJ BHANDAR-FC</t>
  </si>
  <si>
    <t>Targets</t>
  </si>
  <si>
    <t>SAI DEEP KRISHI KENDRA-FC</t>
  </si>
  <si>
    <t>SD/kg</t>
  </si>
  <si>
    <t>SD</t>
  </si>
  <si>
    <t>MAA MUNESHWARI ENTERPRISES-FC</t>
  </si>
  <si>
    <t>AGRAWAL MACHINERY-FC</t>
  </si>
  <si>
    <t>ANNAPURNA TRADERS-FC</t>
  </si>
  <si>
    <t>JAISWAL HARDWARE-FC</t>
  </si>
  <si>
    <t>Balance</t>
  </si>
  <si>
    <t>ABS</t>
  </si>
  <si>
    <t>Out of CD</t>
  </si>
  <si>
    <t>VNR 509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</si>
</sst>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9" fontId="1" fillId="2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2" fontId="1" fillId="3" borderId="1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0" fillId="0" borderId="1" xfId="0" applyBorder="1" applyAlignment="1">
      <alignment horizontal="right" vertical="center"/>
    </xf>
    <xf numFmtId="0" fontId="0" fillId="0" borderId="1" xfId="0" applyBorder="1" applyAlignment="1">
      <alignment horizontal="left" vertical="center"/>
    </xf>
    <xf numFmtId="0" fontId="0" fillId="0" borderId="1" xfId="0" applyBorder="1"/>
    <xf numFmtId="2" fontId="0" fillId="0" borderId="1" xfId="0" applyNumberFormat="1" applyBorder="1"/>
    <xf numFmtId="2" fontId="1" fillId="3" borderId="1" xfId="0" applyNumberFormat="1" applyFont="1" applyFill="1" applyBorder="1"/>
    <xf numFmtId="0" fontId="0" fillId="4" borderId="1" xfId="0" applyFill="1" applyBorder="1"/>
    <xf numFmtId="0" fontId="2" fillId="3" borderId="1" xfId="0" applyFont="1" applyFill="1" applyBorder="1"/>
    <xf numFmtId="0" fontId="2" fillId="3" borderId="1" xfId="0" applyFont="1" applyFill="1" applyBorder="1" applyAlignment="1">
      <alignment horizontal="left"/>
    </xf>
    <xf numFmtId="2" fontId="2" fillId="3" borderId="1" xfId="0" applyNumberFormat="1" applyFont="1" applyFill="1" applyBorder="1"/>
    <xf numFmtId="2" fontId="3" fillId="3" borderId="1" xfId="0" applyNumberFormat="1" applyFont="1" applyFill="1" applyBorder="1"/>
    <xf numFmtId="0" fontId="3" fillId="0" borderId="0" xfId="0" applyFont="1"/>
    <xf numFmtId="0" fontId="0" fillId="0" borderId="0" xfId="0" applyAlignment="1">
      <alignment horizontal="left"/>
    </xf>
    <xf numFmtId="2" fontId="0" fillId="0" borderId="0" xfId="0" applyNumberFormat="1"/>
    <xf numFmtId="0" fontId="0" fillId="0" borderId="1" xfId="0" applyBorder="1" applyAlignment="1">
      <alignment vertical="center"/>
    </xf>
    <xf numFmtId="164" fontId="0" fillId="0" borderId="1" xfId="0" applyNumberFormat="1" applyBorder="1" applyAlignment="1">
      <alignment vertical="center"/>
    </xf>
    <xf numFmtId="1" fontId="0" fillId="0" borderId="1" xfId="0" applyNumberFormat="1" applyBorder="1" applyAlignment="1">
      <alignment vertical="center"/>
    </xf>
    <xf numFmtId="2" fontId="0" fillId="0" borderId="1" xfId="0" applyNumberFormat="1" applyBorder="1" applyAlignment="1">
      <alignment vertical="center"/>
    </xf>
    <xf numFmtId="0" fontId="0" fillId="0" borderId="3" xfId="0" applyBorder="1" applyAlignment="1">
      <alignment horizontal="right" vertical="center"/>
    </xf>
    <xf numFmtId="1" fontId="0" fillId="0" borderId="1" xfId="0" applyNumberFormat="1" applyBorder="1" applyAlignment="1">
      <alignment horizontal="right" vertical="center"/>
    </xf>
    <xf numFmtId="1" fontId="0" fillId="0" borderId="1" xfId="0" applyNumberFormat="1" applyBorder="1" applyAlignment="1">
      <alignment horizontal="right"/>
    </xf>
    <xf numFmtId="0" fontId="0" fillId="0" borderId="2" xfId="0" applyBorder="1" applyAlignment="1">
      <alignment horizontal="right" vertical="center"/>
    </xf>
    <xf numFmtId="0" fontId="0" fillId="0" borderId="1" xfId="0" applyBorder="1" applyAlignment="1">
      <alignment horizontal="center"/>
    </xf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2" fontId="3" fillId="4" borderId="1" xfId="0" applyNumberFormat="1" applyFont="1" applyFill="1" applyBorder="1"/>
    <xf numFmtId="0" fontId="0" fillId="0" borderId="0" xfId="0" applyFont="1"/>
    <xf numFmtId="0" fontId="1" fillId="0" borderId="0" xfId="0" applyFont="1" applyAlignment="1"/>
    <xf numFmtId="0" fontId="1" fillId="0" borderId="5" xfId="0" applyFont="1" applyBorder="1" applyAlignment="1">
      <alignment vertical="center"/>
    </xf>
    <xf numFmtId="0" fontId="0" fillId="0" borderId="1" xfId="0" applyBorder="1" applyAlignment="1">
      <alignment horizontal="right"/>
    </xf>
    <xf numFmtId="0" fontId="0" fillId="0" borderId="1" xfId="0" applyFill="1" applyBorder="1" applyAlignment="1">
      <alignment horizontal="right"/>
    </xf>
    <xf numFmtId="0" fontId="0" fillId="4" borderId="1" xfId="0" applyFill="1" applyBorder="1" applyAlignment="1">
      <alignment horizontal="right"/>
    </xf>
    <xf numFmtId="0" fontId="0" fillId="0" borderId="1" xfId="0" applyBorder="1" applyAlignment="1"/>
    <xf numFmtId="0" fontId="0" fillId="0" borderId="1" xfId="0" applyFill="1" applyBorder="1" applyAlignment="1"/>
    <xf numFmtId="0" fontId="1" fillId="5" borderId="4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3" borderId="1" xfId="0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A8DDAE-24EA-4632-9F8A-31E67832253F}">
  <dimension ref="A1:W18"/>
  <sheetViews>
    <sheetView zoomScale="98" zoomScaleNormal="98" workbookViewId="0">
      <pane xSplit="6" ySplit="3" topLeftCell="G4" activePane="bottomRight" state="frozen"/>
      <selection pane="topRight" activeCell="G1" sqref="G1"/>
      <selection pane="bottomLeft" activeCell="A4" sqref="A4"/>
      <selection pane="bottomRight" activeCell="H20" sqref="H20"/>
    </sheetView>
  </sheetViews>
  <sheetFormatPr defaultColWidth="6.85546875" defaultRowHeight="15" x14ac:dyDescent="0.25"/>
  <cols>
    <col min="1" max="1" width="4.5703125" customWidth="1"/>
    <col min="2" max="2" width="15.140625" style="20" bestFit="1" customWidth="1"/>
    <col min="3" max="3" width="7.5703125" style="20" customWidth="1"/>
    <col min="4" max="4" width="6.7109375" bestFit="1" customWidth="1"/>
    <col min="5" max="5" width="6.85546875" customWidth="1"/>
    <col min="6" max="6" width="6.7109375" bestFit="1" customWidth="1"/>
    <col min="7" max="7" width="7.42578125" bestFit="1" customWidth="1"/>
    <col min="8" max="8" width="5" bestFit="1" customWidth="1"/>
    <col min="9" max="9" width="6" bestFit="1" customWidth="1"/>
    <col min="10" max="10" width="9" bestFit="1" customWidth="1"/>
    <col min="11" max="11" width="7.5703125" customWidth="1"/>
    <col min="12" max="12" width="9.28515625" bestFit="1" customWidth="1"/>
    <col min="13" max="13" width="6.28515625" style="21" bestFit="1" customWidth="1"/>
    <col min="14" max="14" width="10.7109375" style="21" bestFit="1" customWidth="1"/>
    <col min="15" max="15" width="6.5703125" bestFit="1" customWidth="1"/>
    <col min="16" max="16" width="7.85546875" bestFit="1" customWidth="1"/>
    <col min="17" max="17" width="12" bestFit="1" customWidth="1"/>
    <col min="18" max="18" width="7.85546875" bestFit="1" customWidth="1"/>
    <col min="19" max="19" width="11.85546875" style="21" bestFit="1" customWidth="1"/>
    <col min="20" max="20" width="7.85546875" style="21" bestFit="1" customWidth="1"/>
    <col min="21" max="21" width="9.42578125" bestFit="1" customWidth="1"/>
    <col min="22" max="22" width="9" bestFit="1" customWidth="1"/>
    <col min="23" max="23" width="9.140625" bestFit="1" customWidth="1"/>
  </cols>
  <sheetData>
    <row r="1" spans="1:23" x14ac:dyDescent="0.25">
      <c r="A1" s="45" t="s">
        <v>35</v>
      </c>
      <c r="B1" s="45"/>
      <c r="C1" s="45"/>
      <c r="D1" s="45"/>
      <c r="E1" s="45"/>
      <c r="F1" s="45"/>
    </row>
    <row r="2" spans="1:23" x14ac:dyDescent="0.25">
      <c r="A2" s="44" t="s">
        <v>36</v>
      </c>
      <c r="B2" s="44"/>
      <c r="C2" s="44"/>
      <c r="D2" s="44"/>
      <c r="E2" s="44"/>
      <c r="F2" s="44"/>
    </row>
    <row r="3" spans="1:23" s="8" customFormat="1" ht="30" x14ac:dyDescent="0.25">
      <c r="A3" s="1" t="s">
        <v>0</v>
      </c>
      <c r="B3" s="2" t="s">
        <v>1</v>
      </c>
      <c r="C3" s="2" t="s">
        <v>37</v>
      </c>
      <c r="D3" s="1" t="s">
        <v>2</v>
      </c>
      <c r="E3" s="1" t="s">
        <v>3</v>
      </c>
      <c r="F3" s="1" t="s">
        <v>4</v>
      </c>
      <c r="G3" s="1" t="s">
        <v>5</v>
      </c>
      <c r="H3" s="3">
        <v>0.1</v>
      </c>
      <c r="I3" s="1" t="s">
        <v>6</v>
      </c>
      <c r="J3" s="1" t="s">
        <v>7</v>
      </c>
      <c r="K3" s="4" t="s">
        <v>8</v>
      </c>
      <c r="L3" s="4" t="s">
        <v>9</v>
      </c>
      <c r="M3" s="5" t="s">
        <v>10</v>
      </c>
      <c r="N3" s="5" t="s">
        <v>11</v>
      </c>
      <c r="O3" s="4" t="s">
        <v>12</v>
      </c>
      <c r="P3" s="4" t="s">
        <v>13</v>
      </c>
      <c r="Q3" s="5" t="s">
        <v>14</v>
      </c>
      <c r="R3" s="4" t="s">
        <v>15</v>
      </c>
      <c r="S3" s="5" t="s">
        <v>16</v>
      </c>
      <c r="T3" s="6" t="s">
        <v>17</v>
      </c>
      <c r="U3" s="42" t="s">
        <v>18</v>
      </c>
      <c r="V3" s="43"/>
      <c r="W3" s="7" t="s">
        <v>45</v>
      </c>
    </row>
    <row r="4" spans="1:23" ht="18" customHeight="1" x14ac:dyDescent="0.25">
      <c r="A4" s="9">
        <v>1</v>
      </c>
      <c r="B4" s="10" t="s">
        <v>19</v>
      </c>
      <c r="C4" s="9">
        <v>2000</v>
      </c>
      <c r="D4" s="9">
        <v>3030</v>
      </c>
      <c r="E4" s="9">
        <v>312</v>
      </c>
      <c r="F4" s="9">
        <v>2718</v>
      </c>
      <c r="G4" s="9">
        <v>350</v>
      </c>
      <c r="H4" s="11">
        <f>G4*10%</f>
        <v>35</v>
      </c>
      <c r="I4" s="11">
        <f>G4-H4</f>
        <v>315</v>
      </c>
      <c r="J4" s="11">
        <f>I4*F4</f>
        <v>856170</v>
      </c>
      <c r="K4" s="11">
        <v>10</v>
      </c>
      <c r="L4" s="11">
        <f t="shared" ref="L4:L9" si="0">K4*F4</f>
        <v>27180</v>
      </c>
      <c r="M4" s="12">
        <v>14.871347297646755</v>
      </c>
      <c r="N4" s="12">
        <f t="shared" ref="N4:N9" si="1">M4*F4</f>
        <v>40420.321955003878</v>
      </c>
      <c r="O4" s="11">
        <f>P4/F4</f>
        <v>11</v>
      </c>
      <c r="P4" s="11">
        <v>29898</v>
      </c>
      <c r="Q4" s="11">
        <f>R4/F4</f>
        <v>23</v>
      </c>
      <c r="R4" s="11">
        <v>62514</v>
      </c>
      <c r="S4" s="12">
        <f t="shared" ref="S4:S17" si="2">J4-(L4+N4+P4+R4)</f>
        <v>696157.67804499611</v>
      </c>
      <c r="T4" s="13">
        <f>S4/F4</f>
        <v>256.12865270235324</v>
      </c>
      <c r="U4" s="31" t="s">
        <v>46</v>
      </c>
      <c r="V4" s="32">
        <v>1248739</v>
      </c>
      <c r="W4" s="14"/>
    </row>
    <row r="5" spans="1:23" x14ac:dyDescent="0.25">
      <c r="A5" s="9">
        <v>2</v>
      </c>
      <c r="B5" s="10" t="s">
        <v>20</v>
      </c>
      <c r="C5" s="9">
        <v>13000</v>
      </c>
      <c r="D5" s="9">
        <v>11040</v>
      </c>
      <c r="E5" s="9">
        <v>1284</v>
      </c>
      <c r="F5" s="9">
        <v>9756</v>
      </c>
      <c r="G5" s="9">
        <v>350</v>
      </c>
      <c r="H5" s="11">
        <f t="shared" ref="H5:H13" si="3">G5*10%</f>
        <v>35</v>
      </c>
      <c r="I5" s="11">
        <f t="shared" ref="I5:I17" si="4">G5-H5</f>
        <v>315</v>
      </c>
      <c r="J5" s="11">
        <f t="shared" ref="J5:J15" si="5">I5*F5</f>
        <v>3073140</v>
      </c>
      <c r="K5" s="11">
        <v>10</v>
      </c>
      <c r="L5" s="11">
        <f t="shared" si="0"/>
        <v>97560</v>
      </c>
      <c r="M5" s="12">
        <v>14.871347297646755</v>
      </c>
      <c r="N5" s="12">
        <f t="shared" si="1"/>
        <v>145084.86423584176</v>
      </c>
      <c r="O5" s="11">
        <f>P5/F5</f>
        <v>13</v>
      </c>
      <c r="P5" s="11">
        <v>126828</v>
      </c>
      <c r="Q5" s="11">
        <f>R5/F5</f>
        <v>25</v>
      </c>
      <c r="R5" s="11">
        <v>243900</v>
      </c>
      <c r="S5" s="12">
        <f t="shared" si="2"/>
        <v>2459767.1357641583</v>
      </c>
      <c r="T5" s="13">
        <f>S5/F5</f>
        <v>252.12865270235326</v>
      </c>
      <c r="U5" s="31" t="s">
        <v>11</v>
      </c>
      <c r="V5" s="31">
        <f>1650000+600000+200000</f>
        <v>2450000</v>
      </c>
      <c r="W5" s="14"/>
    </row>
    <row r="6" spans="1:23" x14ac:dyDescent="0.25">
      <c r="A6" s="9">
        <v>3</v>
      </c>
      <c r="B6" s="10" t="s">
        <v>22</v>
      </c>
      <c r="C6" s="9">
        <v>2000</v>
      </c>
      <c r="D6" s="9">
        <v>1410</v>
      </c>
      <c r="E6" s="9">
        <v>18</v>
      </c>
      <c r="F6" s="9">
        <v>1392</v>
      </c>
      <c r="G6" s="9">
        <v>340</v>
      </c>
      <c r="H6" s="11">
        <f t="shared" si="3"/>
        <v>34</v>
      </c>
      <c r="I6" s="11">
        <f t="shared" si="4"/>
        <v>306</v>
      </c>
      <c r="J6" s="11">
        <f t="shared" si="5"/>
        <v>425952</v>
      </c>
      <c r="K6" s="11">
        <v>10</v>
      </c>
      <c r="L6" s="11">
        <f t="shared" si="0"/>
        <v>13920</v>
      </c>
      <c r="M6" s="12">
        <v>14.871347297646755</v>
      </c>
      <c r="N6" s="12">
        <f t="shared" si="1"/>
        <v>20700.915438324282</v>
      </c>
      <c r="O6" s="11">
        <f>P6/F6</f>
        <v>11</v>
      </c>
      <c r="P6" s="11">
        <v>15312</v>
      </c>
      <c r="Q6" s="11">
        <f>R6/F6</f>
        <v>22</v>
      </c>
      <c r="R6" s="11">
        <v>30624</v>
      </c>
      <c r="S6" s="12">
        <f t="shared" si="2"/>
        <v>345395.08456167573</v>
      </c>
      <c r="T6" s="13">
        <f>S6/F6</f>
        <v>248.12865270235326</v>
      </c>
      <c r="U6" s="31" t="s">
        <v>47</v>
      </c>
      <c r="V6" s="32">
        <v>280000</v>
      </c>
      <c r="W6" s="14"/>
    </row>
    <row r="7" spans="1:23" x14ac:dyDescent="0.25">
      <c r="A7" s="9">
        <v>4</v>
      </c>
      <c r="B7" s="10" t="s">
        <v>23</v>
      </c>
      <c r="C7" s="9">
        <v>1000</v>
      </c>
      <c r="D7" s="9">
        <v>0</v>
      </c>
      <c r="E7" s="9"/>
      <c r="F7" s="9">
        <v>0</v>
      </c>
      <c r="G7" s="9">
        <v>365</v>
      </c>
      <c r="H7" s="11">
        <f t="shared" si="3"/>
        <v>36.5</v>
      </c>
      <c r="I7" s="11">
        <f t="shared" si="4"/>
        <v>328.5</v>
      </c>
      <c r="J7" s="11">
        <f t="shared" si="5"/>
        <v>0</v>
      </c>
      <c r="K7" s="11"/>
      <c r="L7" s="11">
        <f t="shared" si="0"/>
        <v>0</v>
      </c>
      <c r="M7" s="12"/>
      <c r="N7" s="12">
        <f t="shared" si="1"/>
        <v>0</v>
      </c>
      <c r="O7" s="11"/>
      <c r="P7" s="11"/>
      <c r="Q7" s="11"/>
      <c r="R7" s="11"/>
      <c r="S7" s="12">
        <f t="shared" si="2"/>
        <v>0</v>
      </c>
      <c r="T7" s="13"/>
      <c r="U7" s="31" t="s">
        <v>21</v>
      </c>
      <c r="V7" s="32">
        <f>12000+12000+12000</f>
        <v>36000</v>
      </c>
      <c r="W7" s="14"/>
    </row>
    <row r="8" spans="1:23" x14ac:dyDescent="0.25">
      <c r="A8" s="9">
        <v>5</v>
      </c>
      <c r="B8" s="10" t="s">
        <v>24</v>
      </c>
      <c r="C8" s="9"/>
      <c r="D8" s="9">
        <v>510</v>
      </c>
      <c r="E8" s="9">
        <v>456</v>
      </c>
      <c r="F8" s="9">
        <v>54</v>
      </c>
      <c r="G8" s="9">
        <v>365</v>
      </c>
      <c r="H8" s="11">
        <f t="shared" si="3"/>
        <v>36.5</v>
      </c>
      <c r="I8" s="11">
        <f t="shared" si="4"/>
        <v>328.5</v>
      </c>
      <c r="J8" s="11">
        <f t="shared" si="5"/>
        <v>17739</v>
      </c>
      <c r="K8" s="11">
        <v>10</v>
      </c>
      <c r="L8" s="11">
        <f t="shared" si="0"/>
        <v>540</v>
      </c>
      <c r="M8" s="12">
        <v>14.871347297646755</v>
      </c>
      <c r="N8" s="12">
        <f t="shared" si="1"/>
        <v>803.05275407292481</v>
      </c>
      <c r="O8" s="11">
        <f>P8/F8</f>
        <v>17</v>
      </c>
      <c r="P8" s="11">
        <v>918</v>
      </c>
      <c r="Q8" s="11">
        <f>R8/F8</f>
        <v>18</v>
      </c>
      <c r="R8" s="11">
        <v>972</v>
      </c>
      <c r="S8" s="12">
        <f t="shared" si="2"/>
        <v>14505.947245927075</v>
      </c>
      <c r="T8" s="13">
        <f>S8/F8</f>
        <v>268.62865270235324</v>
      </c>
      <c r="U8" s="31"/>
      <c r="V8" s="31"/>
      <c r="W8" s="14"/>
    </row>
    <row r="9" spans="1:23" x14ac:dyDescent="0.25">
      <c r="A9" s="9">
        <v>6</v>
      </c>
      <c r="B9" s="10" t="s">
        <v>25</v>
      </c>
      <c r="C9" s="9">
        <v>3000</v>
      </c>
      <c r="D9" s="9">
        <v>3030</v>
      </c>
      <c r="E9" s="9">
        <v>1482</v>
      </c>
      <c r="F9" s="9">
        <v>1548</v>
      </c>
      <c r="G9" s="9">
        <v>340</v>
      </c>
      <c r="H9" s="11">
        <f t="shared" si="3"/>
        <v>34</v>
      </c>
      <c r="I9" s="11">
        <f t="shared" si="4"/>
        <v>306</v>
      </c>
      <c r="J9" s="11">
        <f t="shared" si="5"/>
        <v>473688</v>
      </c>
      <c r="K9" s="11">
        <v>10</v>
      </c>
      <c r="L9" s="11">
        <f t="shared" si="0"/>
        <v>15480</v>
      </c>
      <c r="M9" s="12">
        <v>14.871347297646755</v>
      </c>
      <c r="N9" s="12">
        <f t="shared" si="1"/>
        <v>23020.845616757179</v>
      </c>
      <c r="O9" s="11">
        <f>P9/F9</f>
        <v>11</v>
      </c>
      <c r="P9" s="11">
        <v>17028</v>
      </c>
      <c r="Q9" s="11">
        <f>R9/F9</f>
        <v>23</v>
      </c>
      <c r="R9" s="11">
        <v>35604</v>
      </c>
      <c r="S9" s="12">
        <f t="shared" si="2"/>
        <v>382555.15438324283</v>
      </c>
      <c r="T9" s="13">
        <f>S9/F9</f>
        <v>247.12865270235324</v>
      </c>
      <c r="U9" s="31"/>
      <c r="V9" s="31"/>
      <c r="W9" s="14"/>
    </row>
    <row r="10" spans="1:23" x14ac:dyDescent="0.25">
      <c r="A10" s="9">
        <v>7</v>
      </c>
      <c r="B10" s="10" t="s">
        <v>26</v>
      </c>
      <c r="C10" s="9">
        <v>1000</v>
      </c>
      <c r="D10" s="9"/>
      <c r="E10" s="9"/>
      <c r="F10" s="9"/>
      <c r="G10" s="9">
        <v>340</v>
      </c>
      <c r="H10" s="11">
        <f t="shared" si="3"/>
        <v>34</v>
      </c>
      <c r="I10" s="11">
        <f t="shared" si="4"/>
        <v>306</v>
      </c>
      <c r="J10" s="11"/>
      <c r="K10" s="11"/>
      <c r="L10" s="11"/>
      <c r="M10" s="12"/>
      <c r="N10" s="12"/>
      <c r="O10" s="11"/>
      <c r="P10" s="11"/>
      <c r="Q10" s="11"/>
      <c r="R10" s="11"/>
      <c r="S10" s="12">
        <f t="shared" si="2"/>
        <v>0</v>
      </c>
      <c r="T10" s="13"/>
      <c r="U10" s="31"/>
      <c r="V10" s="31"/>
      <c r="W10" s="14"/>
    </row>
    <row r="11" spans="1:23" x14ac:dyDescent="0.25">
      <c r="A11" s="9">
        <v>8</v>
      </c>
      <c r="B11" s="10" t="s">
        <v>27</v>
      </c>
      <c r="C11" s="9"/>
      <c r="D11" s="9"/>
      <c r="E11" s="9"/>
      <c r="F11" s="9"/>
      <c r="G11" s="9">
        <v>350</v>
      </c>
      <c r="H11" s="11">
        <f t="shared" si="3"/>
        <v>35</v>
      </c>
      <c r="I11" s="11">
        <f t="shared" si="4"/>
        <v>315</v>
      </c>
      <c r="J11" s="11"/>
      <c r="K11" s="11"/>
      <c r="L11" s="11"/>
      <c r="M11" s="12"/>
      <c r="N11" s="12"/>
      <c r="O11" s="11"/>
      <c r="P11" s="11"/>
      <c r="Q11" s="11"/>
      <c r="R11" s="11"/>
      <c r="S11" s="12">
        <f t="shared" si="2"/>
        <v>0</v>
      </c>
      <c r="T11" s="13"/>
      <c r="U11" s="31"/>
      <c r="V11" s="31"/>
      <c r="W11" s="14"/>
    </row>
    <row r="12" spans="1:23" x14ac:dyDescent="0.25">
      <c r="A12" s="9">
        <v>9</v>
      </c>
      <c r="B12" s="10" t="s">
        <v>28</v>
      </c>
      <c r="C12" s="9"/>
      <c r="D12" s="9"/>
      <c r="E12" s="9"/>
      <c r="F12" s="9"/>
      <c r="G12" s="9">
        <v>365</v>
      </c>
      <c r="H12" s="11">
        <f t="shared" si="3"/>
        <v>36.5</v>
      </c>
      <c r="I12" s="11">
        <f t="shared" si="4"/>
        <v>328.5</v>
      </c>
      <c r="J12" s="11"/>
      <c r="K12" s="11"/>
      <c r="L12" s="11"/>
      <c r="M12" s="12"/>
      <c r="N12" s="12"/>
      <c r="O12" s="11"/>
      <c r="P12" s="11"/>
      <c r="Q12" s="11"/>
      <c r="R12" s="11"/>
      <c r="S12" s="12">
        <f t="shared" si="2"/>
        <v>0</v>
      </c>
      <c r="T12" s="13"/>
      <c r="U12" s="31"/>
      <c r="V12" s="31"/>
      <c r="W12" s="14"/>
    </row>
    <row r="13" spans="1:23" x14ac:dyDescent="0.25">
      <c r="A13" s="9">
        <v>10</v>
      </c>
      <c r="B13" s="10" t="s">
        <v>29</v>
      </c>
      <c r="C13" s="9"/>
      <c r="D13" s="9"/>
      <c r="E13" s="9"/>
      <c r="F13" s="9"/>
      <c r="G13" s="9">
        <v>375</v>
      </c>
      <c r="H13" s="11">
        <f t="shared" si="3"/>
        <v>37.5</v>
      </c>
      <c r="I13" s="11">
        <f t="shared" si="4"/>
        <v>337.5</v>
      </c>
      <c r="J13" s="11"/>
      <c r="K13" s="11"/>
      <c r="L13" s="11"/>
      <c r="M13" s="12"/>
      <c r="N13" s="12"/>
      <c r="O13" s="11"/>
      <c r="P13" s="11"/>
      <c r="Q13" s="11"/>
      <c r="R13" s="11"/>
      <c r="S13" s="12">
        <f t="shared" si="2"/>
        <v>0</v>
      </c>
      <c r="T13" s="13"/>
      <c r="U13" s="31"/>
      <c r="V13" s="31"/>
      <c r="W13" s="14"/>
    </row>
    <row r="14" spans="1:23" x14ac:dyDescent="0.25">
      <c r="A14" s="9">
        <v>11</v>
      </c>
      <c r="B14" s="10" t="s">
        <v>30</v>
      </c>
      <c r="C14" s="9">
        <v>1000</v>
      </c>
      <c r="D14" s="9"/>
      <c r="E14" s="9"/>
      <c r="F14" s="9"/>
      <c r="G14" s="9">
        <v>210</v>
      </c>
      <c r="H14" s="11"/>
      <c r="I14" s="11">
        <f t="shared" si="4"/>
        <v>210</v>
      </c>
      <c r="J14" s="11"/>
      <c r="K14" s="11"/>
      <c r="L14" s="11"/>
      <c r="M14" s="12"/>
      <c r="N14" s="12"/>
      <c r="O14" s="11"/>
      <c r="P14" s="11"/>
      <c r="Q14" s="11"/>
      <c r="R14" s="11"/>
      <c r="S14" s="12">
        <f t="shared" si="2"/>
        <v>0</v>
      </c>
      <c r="T14" s="13"/>
      <c r="U14" s="31"/>
      <c r="V14" s="31"/>
      <c r="W14" s="14"/>
    </row>
    <row r="15" spans="1:23" x14ac:dyDescent="0.25">
      <c r="A15" s="9">
        <v>12</v>
      </c>
      <c r="B15" s="10" t="s">
        <v>31</v>
      </c>
      <c r="C15" s="9">
        <v>2000</v>
      </c>
      <c r="D15" s="9">
        <v>2016</v>
      </c>
      <c r="E15" s="9">
        <v>1400</v>
      </c>
      <c r="F15" s="9">
        <v>616</v>
      </c>
      <c r="G15" s="9">
        <v>250</v>
      </c>
      <c r="H15" s="11"/>
      <c r="I15" s="11">
        <f t="shared" si="4"/>
        <v>250</v>
      </c>
      <c r="J15" s="11">
        <f t="shared" si="5"/>
        <v>154000</v>
      </c>
      <c r="K15" s="11">
        <v>6</v>
      </c>
      <c r="L15" s="11">
        <v>3696</v>
      </c>
      <c r="M15" s="12">
        <f>N15/F15</f>
        <v>4.5454545454545456E-2</v>
      </c>
      <c r="N15" s="12">
        <v>28</v>
      </c>
      <c r="O15" s="11">
        <f>P15/F15</f>
        <v>20</v>
      </c>
      <c r="P15" s="11">
        <v>12320</v>
      </c>
      <c r="Q15" s="11">
        <f>R15/F15</f>
        <v>38.349025974025977</v>
      </c>
      <c r="R15" s="11">
        <v>23623</v>
      </c>
      <c r="S15" s="12">
        <f t="shared" si="2"/>
        <v>114333</v>
      </c>
      <c r="T15" s="13">
        <f>S15/F15</f>
        <v>185.60551948051949</v>
      </c>
      <c r="U15" s="31"/>
      <c r="V15" s="31"/>
      <c r="W15" s="14"/>
    </row>
    <row r="16" spans="1:23" x14ac:dyDescent="0.25">
      <c r="A16" s="9">
        <v>13</v>
      </c>
      <c r="B16" s="10" t="s">
        <v>32</v>
      </c>
      <c r="C16" s="9">
        <v>2000</v>
      </c>
      <c r="D16" s="9">
        <v>0</v>
      </c>
      <c r="E16" s="9"/>
      <c r="F16" s="9"/>
      <c r="G16" s="9">
        <v>290</v>
      </c>
      <c r="H16" s="11"/>
      <c r="I16" s="11">
        <f t="shared" si="4"/>
        <v>290</v>
      </c>
      <c r="J16" s="11"/>
      <c r="K16" s="11"/>
      <c r="L16" s="11"/>
      <c r="M16" s="12"/>
      <c r="N16" s="12"/>
      <c r="O16" s="11"/>
      <c r="P16" s="11"/>
      <c r="Q16" s="11"/>
      <c r="R16" s="11"/>
      <c r="S16" s="12">
        <f t="shared" si="2"/>
        <v>0</v>
      </c>
      <c r="T16" s="13"/>
      <c r="U16" s="31"/>
      <c r="V16" s="31"/>
      <c r="W16" s="14"/>
    </row>
    <row r="17" spans="1:23" x14ac:dyDescent="0.25">
      <c r="A17" s="9">
        <v>14</v>
      </c>
      <c r="B17" s="10" t="s">
        <v>33</v>
      </c>
      <c r="C17" s="9">
        <v>100</v>
      </c>
      <c r="D17" s="9">
        <v>0</v>
      </c>
      <c r="E17" s="9"/>
      <c r="F17" s="9"/>
      <c r="G17" s="9">
        <v>290</v>
      </c>
      <c r="H17" s="11"/>
      <c r="I17" s="11">
        <f t="shared" si="4"/>
        <v>290</v>
      </c>
      <c r="J17" s="11"/>
      <c r="K17" s="11"/>
      <c r="L17" s="11"/>
      <c r="M17" s="12"/>
      <c r="N17" s="12"/>
      <c r="O17" s="11"/>
      <c r="P17" s="11"/>
      <c r="Q17" s="11"/>
      <c r="R17" s="11"/>
      <c r="S17" s="12">
        <f t="shared" si="2"/>
        <v>0</v>
      </c>
      <c r="T17" s="13"/>
      <c r="U17" s="31"/>
      <c r="V17" s="31"/>
      <c r="W17" s="14"/>
    </row>
    <row r="18" spans="1:23" s="19" customFormat="1" ht="15.75" x14ac:dyDescent="0.25">
      <c r="A18" s="15"/>
      <c r="B18" s="16" t="s">
        <v>34</v>
      </c>
      <c r="C18" s="46">
        <f>SUM(C4:C17)</f>
        <v>27100</v>
      </c>
      <c r="D18" s="15">
        <f>SUM(D4:D17)</f>
        <v>21036</v>
      </c>
      <c r="E18" s="15">
        <f>SUM(E4:E17)</f>
        <v>4952</v>
      </c>
      <c r="F18" s="15">
        <f>SUM(F4:F17)</f>
        <v>16084</v>
      </c>
      <c r="G18" s="15"/>
      <c r="H18" s="15"/>
      <c r="I18" s="15"/>
      <c r="J18" s="15">
        <f t="shared" ref="J18" si="6">SUM(J4:J17)</f>
        <v>5000689</v>
      </c>
      <c r="K18" s="15"/>
      <c r="L18" s="15">
        <f>SUM(L4:L17)</f>
        <v>158376</v>
      </c>
      <c r="M18" s="17"/>
      <c r="N18" s="17">
        <f t="shared" ref="N18" si="7">SUM(N4:N17)</f>
        <v>230058</v>
      </c>
      <c r="O18" s="15"/>
      <c r="P18" s="15">
        <f t="shared" ref="P18" si="8">SUM(P4:P17)</f>
        <v>202304</v>
      </c>
      <c r="Q18" s="15"/>
      <c r="R18" s="15">
        <f t="shared" ref="R18" si="9">SUM(R4:R17)</f>
        <v>397237</v>
      </c>
      <c r="S18" s="17">
        <f>SUM(S4:S17)</f>
        <v>4012714</v>
      </c>
      <c r="T18" s="18">
        <f>S18/F18</f>
        <v>249.48482964436707</v>
      </c>
      <c r="U18" s="15"/>
      <c r="V18" s="15">
        <f>SUM(V4:V17)</f>
        <v>4014739</v>
      </c>
      <c r="W18" s="33">
        <f>S18-V18</f>
        <v>-2025</v>
      </c>
    </row>
  </sheetData>
  <mergeCells count="3">
    <mergeCell ref="U3:V3"/>
    <mergeCell ref="A2:F2"/>
    <mergeCell ref="A1:F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868F46-F2FA-4443-8928-6F69F82FF54E}">
  <dimension ref="A1:W18"/>
  <sheetViews>
    <sheetView zoomScaleNormal="100" workbookViewId="0">
      <pane xSplit="6" ySplit="3" topLeftCell="G4" activePane="bottomRight" state="frozen"/>
      <selection pane="topRight" activeCell="G1" sqref="G1"/>
      <selection pane="bottomLeft" activeCell="A4" sqref="A4"/>
      <selection pane="bottomRight" activeCell="F22" sqref="F22"/>
    </sheetView>
  </sheetViews>
  <sheetFormatPr defaultRowHeight="15" x14ac:dyDescent="0.25"/>
  <cols>
    <col min="1" max="1" width="3.140625" bestFit="1" customWidth="1"/>
    <col min="2" max="2" width="15.140625" bestFit="1" customWidth="1"/>
    <col min="3" max="3" width="7.42578125" bestFit="1" customWidth="1"/>
    <col min="4" max="4" width="6.7109375" bestFit="1" customWidth="1"/>
    <col min="5" max="5" width="7" bestFit="1" customWidth="1"/>
    <col min="6" max="6" width="6.7109375" bestFit="1" customWidth="1"/>
    <col min="7" max="7" width="7.42578125" bestFit="1" customWidth="1"/>
    <col min="8" max="8" width="5" bestFit="1" customWidth="1"/>
    <col min="9" max="9" width="6" bestFit="1" customWidth="1"/>
    <col min="10" max="10" width="9" bestFit="1" customWidth="1"/>
    <col min="11" max="11" width="7.28515625" bestFit="1" customWidth="1"/>
    <col min="12" max="12" width="8.140625" bestFit="1" customWidth="1"/>
    <col min="13" max="14" width="12" bestFit="1" customWidth="1"/>
    <col min="15" max="15" width="6.5703125" bestFit="1" customWidth="1"/>
    <col min="16" max="16" width="7" bestFit="1" customWidth="1"/>
    <col min="17" max="17" width="6" bestFit="1" customWidth="1"/>
    <col min="18" max="18" width="7" bestFit="1" customWidth="1"/>
    <col min="19" max="19" width="13.7109375" bestFit="1" customWidth="1"/>
    <col min="20" max="20" width="7.85546875" bestFit="1" customWidth="1"/>
    <col min="21" max="21" width="9.42578125" bestFit="1" customWidth="1"/>
    <col min="22" max="22" width="9" bestFit="1" customWidth="1"/>
    <col min="23" max="23" width="8.42578125" bestFit="1" customWidth="1"/>
  </cols>
  <sheetData>
    <row r="1" spans="1:23" s="34" customFormat="1" x14ac:dyDescent="0.25">
      <c r="A1" s="45" t="s">
        <v>35</v>
      </c>
      <c r="B1" s="45"/>
      <c r="C1" s="45"/>
      <c r="D1" s="45"/>
      <c r="E1" s="45"/>
      <c r="F1" s="4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</row>
    <row r="2" spans="1:23" s="34" customFormat="1" x14ac:dyDescent="0.25">
      <c r="A2" s="44" t="s">
        <v>38</v>
      </c>
      <c r="B2" s="44"/>
      <c r="C2" s="44"/>
      <c r="D2" s="44"/>
      <c r="E2" s="44"/>
      <c r="F2" s="44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</row>
    <row r="3" spans="1:23" ht="45" x14ac:dyDescent="0.25">
      <c r="A3" s="1" t="s">
        <v>0</v>
      </c>
      <c r="B3" s="2" t="s">
        <v>1</v>
      </c>
      <c r="C3" s="2" t="s">
        <v>37</v>
      </c>
      <c r="D3" s="1" t="s">
        <v>2</v>
      </c>
      <c r="E3" s="1" t="s">
        <v>3</v>
      </c>
      <c r="F3" s="1" t="s">
        <v>4</v>
      </c>
      <c r="G3" s="1" t="s">
        <v>5</v>
      </c>
      <c r="H3" s="3">
        <v>0.1</v>
      </c>
      <c r="I3" s="1" t="s">
        <v>6</v>
      </c>
      <c r="J3" s="1" t="s">
        <v>7</v>
      </c>
      <c r="K3" s="4" t="s">
        <v>8</v>
      </c>
      <c r="L3" s="4" t="s">
        <v>9</v>
      </c>
      <c r="M3" s="1" t="s">
        <v>10</v>
      </c>
      <c r="N3" s="1" t="s">
        <v>11</v>
      </c>
      <c r="O3" s="4" t="s">
        <v>12</v>
      </c>
      <c r="P3" s="4" t="s">
        <v>13</v>
      </c>
      <c r="Q3" s="5" t="s">
        <v>14</v>
      </c>
      <c r="R3" s="4" t="s">
        <v>15</v>
      </c>
      <c r="S3" s="4" t="s">
        <v>16</v>
      </c>
      <c r="T3" s="6" t="s">
        <v>17</v>
      </c>
      <c r="U3" s="42" t="s">
        <v>18</v>
      </c>
      <c r="V3" s="43"/>
      <c r="W3" s="7" t="s">
        <v>45</v>
      </c>
    </row>
    <row r="4" spans="1:23" x14ac:dyDescent="0.25">
      <c r="A4" s="9">
        <v>1</v>
      </c>
      <c r="B4" s="10" t="s">
        <v>19</v>
      </c>
      <c r="C4" s="10">
        <v>8000</v>
      </c>
      <c r="D4" s="9">
        <v>6030</v>
      </c>
      <c r="E4" s="9">
        <v>2073</v>
      </c>
      <c r="F4" s="9">
        <f>D4-E4</f>
        <v>3957</v>
      </c>
      <c r="G4" s="9">
        <v>350</v>
      </c>
      <c r="H4" s="11">
        <f>G4*10%</f>
        <v>35</v>
      </c>
      <c r="I4" s="11">
        <f>G4-H4</f>
        <v>315</v>
      </c>
      <c r="J4" s="11">
        <f>I4*F4</f>
        <v>1246455</v>
      </c>
      <c r="K4" s="11">
        <v>10</v>
      </c>
      <c r="L4" s="11">
        <f>K4*F4</f>
        <v>39570</v>
      </c>
      <c r="M4" s="11">
        <v>16.185083858689186</v>
      </c>
      <c r="N4" s="11">
        <f>M4*F4</f>
        <v>64044.376828833112</v>
      </c>
      <c r="O4" s="11">
        <f>P4/F4</f>
        <v>12</v>
      </c>
      <c r="P4" s="11">
        <v>47484</v>
      </c>
      <c r="Q4" s="11">
        <f>R4/F4</f>
        <v>24</v>
      </c>
      <c r="R4" s="11">
        <v>94968</v>
      </c>
      <c r="S4" s="11">
        <f>J4-(L4+N4+P4+R4)</f>
        <v>1000388.6231711669</v>
      </c>
      <c r="T4" s="13">
        <f>S4/F4</f>
        <v>252.81491614131082</v>
      </c>
      <c r="U4" s="31" t="s">
        <v>46</v>
      </c>
      <c r="V4" s="30">
        <v>2500317</v>
      </c>
      <c r="W4" s="14"/>
    </row>
    <row r="5" spans="1:23" x14ac:dyDescent="0.25">
      <c r="A5" s="9">
        <v>2</v>
      </c>
      <c r="B5" s="10" t="s">
        <v>20</v>
      </c>
      <c r="C5" s="10">
        <v>30000</v>
      </c>
      <c r="D5" s="9">
        <v>21900</v>
      </c>
      <c r="E5" s="9">
        <v>8871</v>
      </c>
      <c r="F5" s="9">
        <f t="shared" ref="F5:F12" si="0">D5-E5</f>
        <v>13029</v>
      </c>
      <c r="G5" s="9">
        <v>350</v>
      </c>
      <c r="H5" s="11">
        <f t="shared" ref="H5:H13" si="1">G5*10%</f>
        <v>35</v>
      </c>
      <c r="I5" s="11">
        <f t="shared" ref="I5:I17" si="2">G5-H5</f>
        <v>315</v>
      </c>
      <c r="J5" s="11">
        <f t="shared" ref="J5:J17" si="3">I5*F5</f>
        <v>4104135</v>
      </c>
      <c r="K5" s="11">
        <v>10</v>
      </c>
      <c r="L5" s="11">
        <f>K5*F5</f>
        <v>130290</v>
      </c>
      <c r="M5" s="11">
        <v>16.185083858689186</v>
      </c>
      <c r="N5" s="11">
        <f>M5*F5</f>
        <v>210875.45759486139</v>
      </c>
      <c r="O5" s="11">
        <f>P5/F5</f>
        <v>13</v>
      </c>
      <c r="P5" s="11">
        <v>169377</v>
      </c>
      <c r="Q5" s="11">
        <f>R5/F5</f>
        <v>27</v>
      </c>
      <c r="R5" s="11">
        <v>351783</v>
      </c>
      <c r="S5" s="11">
        <f>J5-(L5+N5+P5+R5)</f>
        <v>3241809.5424051387</v>
      </c>
      <c r="T5" s="13">
        <f>S5/F5</f>
        <v>248.81491614131082</v>
      </c>
      <c r="U5" s="31" t="s">
        <v>11</v>
      </c>
      <c r="V5" s="11">
        <f>3000000+480000</f>
        <v>3480000</v>
      </c>
      <c r="W5" s="14"/>
    </row>
    <row r="6" spans="1:23" x14ac:dyDescent="0.25">
      <c r="A6" s="9">
        <v>3</v>
      </c>
      <c r="B6" s="10" t="s">
        <v>22</v>
      </c>
      <c r="C6" s="10">
        <v>1000</v>
      </c>
      <c r="D6" s="9">
        <v>5010</v>
      </c>
      <c r="E6" s="9">
        <v>477</v>
      </c>
      <c r="F6" s="9">
        <f t="shared" si="0"/>
        <v>4533</v>
      </c>
      <c r="G6" s="9">
        <v>340</v>
      </c>
      <c r="H6" s="11">
        <f t="shared" si="1"/>
        <v>34</v>
      </c>
      <c r="I6" s="11">
        <f t="shared" si="2"/>
        <v>306</v>
      </c>
      <c r="J6" s="11">
        <f t="shared" si="3"/>
        <v>1387098</v>
      </c>
      <c r="K6" s="11">
        <v>10</v>
      </c>
      <c r="L6" s="11">
        <f>K6*F6</f>
        <v>45330</v>
      </c>
      <c r="M6" s="11">
        <v>16.185083858689186</v>
      </c>
      <c r="N6" s="11">
        <f>M6*F6</f>
        <v>73366.985131438079</v>
      </c>
      <c r="O6" s="11">
        <f>P6/F6</f>
        <v>12</v>
      </c>
      <c r="P6" s="11">
        <v>54396</v>
      </c>
      <c r="Q6" s="11">
        <f>R6/F6</f>
        <v>25</v>
      </c>
      <c r="R6" s="11">
        <v>113325</v>
      </c>
      <c r="S6" s="11">
        <f>J6-(L6+N6+P6+R6)</f>
        <v>1100680.0148685619</v>
      </c>
      <c r="T6" s="13">
        <f>S6/F6</f>
        <v>242.81491614131082</v>
      </c>
      <c r="U6" s="31" t="s">
        <v>47</v>
      </c>
      <c r="V6" s="30">
        <v>241000</v>
      </c>
      <c r="W6" s="14"/>
    </row>
    <row r="7" spans="1:23" x14ac:dyDescent="0.25">
      <c r="A7" s="9">
        <v>4</v>
      </c>
      <c r="B7" s="10" t="s">
        <v>23</v>
      </c>
      <c r="C7" s="10"/>
      <c r="D7" s="9">
        <v>0</v>
      </c>
      <c r="E7" s="9"/>
      <c r="F7" s="9">
        <f t="shared" si="0"/>
        <v>0</v>
      </c>
      <c r="G7" s="9">
        <v>365</v>
      </c>
      <c r="H7" s="11">
        <f t="shared" si="1"/>
        <v>36.5</v>
      </c>
      <c r="I7" s="11">
        <f t="shared" si="2"/>
        <v>328.5</v>
      </c>
      <c r="J7" s="11">
        <f t="shared" si="3"/>
        <v>0</v>
      </c>
      <c r="K7" s="11"/>
      <c r="L7" s="11"/>
      <c r="M7" s="11"/>
      <c r="N7" s="11"/>
      <c r="O7" s="11"/>
      <c r="P7" s="11"/>
      <c r="Q7" s="11"/>
      <c r="R7" s="11"/>
      <c r="S7" s="11"/>
      <c r="T7" s="13"/>
      <c r="U7" s="31" t="s">
        <v>21</v>
      </c>
      <c r="V7" s="30">
        <f>14000+2500</f>
        <v>16500</v>
      </c>
      <c r="W7" s="14"/>
    </row>
    <row r="8" spans="1:23" x14ac:dyDescent="0.25">
      <c r="A8" s="9">
        <v>5</v>
      </c>
      <c r="B8" s="10" t="s">
        <v>24</v>
      </c>
      <c r="C8" s="10">
        <v>3000</v>
      </c>
      <c r="D8" s="9">
        <v>510</v>
      </c>
      <c r="E8" s="9">
        <v>510</v>
      </c>
      <c r="F8" s="9">
        <f t="shared" si="0"/>
        <v>0</v>
      </c>
      <c r="G8" s="9">
        <v>365</v>
      </c>
      <c r="H8" s="11">
        <f t="shared" si="1"/>
        <v>36.5</v>
      </c>
      <c r="I8" s="11">
        <f t="shared" si="2"/>
        <v>328.5</v>
      </c>
      <c r="J8" s="11">
        <f t="shared" si="3"/>
        <v>0</v>
      </c>
      <c r="K8" s="11"/>
      <c r="L8" s="11">
        <f>K8*F8</f>
        <v>0</v>
      </c>
      <c r="M8" s="11"/>
      <c r="N8" s="11"/>
      <c r="O8" s="11"/>
      <c r="P8" s="11"/>
      <c r="Q8" s="11"/>
      <c r="R8" s="11"/>
      <c r="S8" s="11"/>
      <c r="T8" s="13"/>
      <c r="U8" s="31"/>
      <c r="V8" s="31"/>
      <c r="W8" s="14"/>
    </row>
    <row r="9" spans="1:23" x14ac:dyDescent="0.25">
      <c r="A9" s="9">
        <v>6</v>
      </c>
      <c r="B9" s="10" t="s">
        <v>25</v>
      </c>
      <c r="C9" s="10">
        <v>6000</v>
      </c>
      <c r="D9" s="9">
        <v>7530</v>
      </c>
      <c r="E9" s="9">
        <v>4542</v>
      </c>
      <c r="F9" s="9">
        <f t="shared" si="0"/>
        <v>2988</v>
      </c>
      <c r="G9" s="9">
        <v>340</v>
      </c>
      <c r="H9" s="11">
        <f t="shared" si="1"/>
        <v>34</v>
      </c>
      <c r="I9" s="11">
        <f t="shared" si="2"/>
        <v>306</v>
      </c>
      <c r="J9" s="11">
        <f t="shared" si="3"/>
        <v>914328</v>
      </c>
      <c r="K9" s="11">
        <v>10</v>
      </c>
      <c r="L9" s="11">
        <f>K9*F9</f>
        <v>29880</v>
      </c>
      <c r="M9" s="11">
        <v>16.185083858689186</v>
      </c>
      <c r="N9" s="11">
        <f>M9*F9</f>
        <v>48361.030569763287</v>
      </c>
      <c r="O9" s="11">
        <f>P9/F9</f>
        <v>11</v>
      </c>
      <c r="P9" s="11">
        <v>32868</v>
      </c>
      <c r="Q9" s="11">
        <f>R9/F9</f>
        <v>23</v>
      </c>
      <c r="R9" s="11">
        <v>68724</v>
      </c>
      <c r="S9" s="11">
        <f t="shared" ref="S9:S17" si="4">J9-(L9+N9+P9+R9)</f>
        <v>734494.96943023673</v>
      </c>
      <c r="T9" s="13">
        <f>S9/F9</f>
        <v>245.81491614131082</v>
      </c>
      <c r="U9" s="31"/>
      <c r="V9" s="31"/>
      <c r="W9" s="14"/>
    </row>
    <row r="10" spans="1:23" x14ac:dyDescent="0.25">
      <c r="A10" s="9">
        <v>7</v>
      </c>
      <c r="B10" s="10" t="s">
        <v>26</v>
      </c>
      <c r="C10" s="10">
        <v>3000</v>
      </c>
      <c r="D10" s="9">
        <v>510</v>
      </c>
      <c r="E10" s="9">
        <v>102</v>
      </c>
      <c r="F10" s="9">
        <f t="shared" si="0"/>
        <v>408</v>
      </c>
      <c r="G10" s="9">
        <v>340</v>
      </c>
      <c r="H10" s="11">
        <f t="shared" si="1"/>
        <v>34</v>
      </c>
      <c r="I10" s="11">
        <f t="shared" si="2"/>
        <v>306</v>
      </c>
      <c r="J10" s="11">
        <f t="shared" si="3"/>
        <v>124848</v>
      </c>
      <c r="K10" s="11">
        <v>10</v>
      </c>
      <c r="L10" s="11">
        <f>K10*F10</f>
        <v>4080</v>
      </c>
      <c r="M10" s="11">
        <v>16.185083858689186</v>
      </c>
      <c r="N10" s="11">
        <f>M10*F10</f>
        <v>6603.5142143451876</v>
      </c>
      <c r="O10" s="11">
        <f>P10/F10</f>
        <v>10</v>
      </c>
      <c r="P10" s="11">
        <v>4080</v>
      </c>
      <c r="Q10" s="11">
        <f>R10/F10</f>
        <v>22</v>
      </c>
      <c r="R10" s="11">
        <v>8976</v>
      </c>
      <c r="S10" s="11">
        <f t="shared" si="4"/>
        <v>101108.4857856548</v>
      </c>
      <c r="T10" s="13">
        <f>S10/F10</f>
        <v>247.81491614131079</v>
      </c>
      <c r="U10" s="31"/>
      <c r="V10" s="31"/>
      <c r="W10" s="14"/>
    </row>
    <row r="11" spans="1:23" x14ac:dyDescent="0.25">
      <c r="A11" s="9">
        <v>8</v>
      </c>
      <c r="B11" s="10" t="s">
        <v>27</v>
      </c>
      <c r="C11" s="10"/>
      <c r="D11" s="9">
        <v>300</v>
      </c>
      <c r="E11" s="9">
        <v>114</v>
      </c>
      <c r="F11" s="9">
        <f t="shared" si="0"/>
        <v>186</v>
      </c>
      <c r="G11" s="9">
        <v>350</v>
      </c>
      <c r="H11" s="11">
        <f t="shared" si="1"/>
        <v>35</v>
      </c>
      <c r="I11" s="11">
        <f t="shared" si="2"/>
        <v>315</v>
      </c>
      <c r="J11" s="11">
        <f t="shared" si="3"/>
        <v>58590</v>
      </c>
      <c r="K11" s="11">
        <v>10</v>
      </c>
      <c r="L11" s="11">
        <f>K11*F11</f>
        <v>1860</v>
      </c>
      <c r="M11" s="11">
        <v>16.185083858689186</v>
      </c>
      <c r="N11" s="11">
        <f>M11*F11</f>
        <v>3010.4255977161888</v>
      </c>
      <c r="O11" s="11">
        <f>P11/F11</f>
        <v>10</v>
      </c>
      <c r="P11" s="11">
        <v>1860</v>
      </c>
      <c r="Q11" s="11">
        <f>R11/F11</f>
        <v>21</v>
      </c>
      <c r="R11" s="11">
        <v>3906</v>
      </c>
      <c r="S11" s="11">
        <f t="shared" si="4"/>
        <v>47953.574402283812</v>
      </c>
      <c r="T11" s="13">
        <f>S11/F11</f>
        <v>257.81491614131079</v>
      </c>
      <c r="U11" s="31"/>
      <c r="V11" s="31"/>
      <c r="W11" s="14"/>
    </row>
    <row r="12" spans="1:23" x14ac:dyDescent="0.25">
      <c r="A12" s="9">
        <v>9</v>
      </c>
      <c r="B12" s="10" t="s">
        <v>28</v>
      </c>
      <c r="C12" s="10"/>
      <c r="D12" s="9">
        <v>450</v>
      </c>
      <c r="E12" s="9">
        <v>390</v>
      </c>
      <c r="F12" s="9">
        <f t="shared" si="0"/>
        <v>60</v>
      </c>
      <c r="G12" s="9">
        <v>365</v>
      </c>
      <c r="H12" s="11">
        <f t="shared" si="1"/>
        <v>36.5</v>
      </c>
      <c r="I12" s="11">
        <f t="shared" si="2"/>
        <v>328.5</v>
      </c>
      <c r="J12" s="11">
        <f t="shared" si="3"/>
        <v>19710</v>
      </c>
      <c r="K12" s="11">
        <v>10</v>
      </c>
      <c r="L12" s="11">
        <f>K12*F12</f>
        <v>600</v>
      </c>
      <c r="M12" s="11">
        <v>16.185083858689186</v>
      </c>
      <c r="N12" s="11">
        <f>M12*F12</f>
        <v>971.10503152135118</v>
      </c>
      <c r="O12" s="11">
        <f>P12/F12</f>
        <v>19</v>
      </c>
      <c r="P12" s="11">
        <v>1140</v>
      </c>
      <c r="Q12" s="11">
        <f>R12/F12</f>
        <v>18</v>
      </c>
      <c r="R12" s="11">
        <v>1080</v>
      </c>
      <c r="S12" s="11">
        <f t="shared" si="4"/>
        <v>15918.894968478649</v>
      </c>
      <c r="T12" s="13">
        <f>S12/F12</f>
        <v>265.31491614131085</v>
      </c>
      <c r="U12" s="31"/>
      <c r="V12" s="31"/>
      <c r="W12" s="14"/>
    </row>
    <row r="13" spans="1:23" x14ac:dyDescent="0.25">
      <c r="A13" s="9">
        <v>10</v>
      </c>
      <c r="B13" s="10" t="s">
        <v>29</v>
      </c>
      <c r="C13" s="10"/>
      <c r="D13" s="9">
        <v>0</v>
      </c>
      <c r="E13" s="9"/>
      <c r="F13" s="9"/>
      <c r="G13" s="9">
        <v>375</v>
      </c>
      <c r="H13" s="11">
        <f t="shared" si="1"/>
        <v>37.5</v>
      </c>
      <c r="I13" s="11">
        <f t="shared" si="2"/>
        <v>337.5</v>
      </c>
      <c r="J13" s="11">
        <f t="shared" si="3"/>
        <v>0</v>
      </c>
      <c r="K13" s="11"/>
      <c r="L13" s="11"/>
      <c r="M13" s="11"/>
      <c r="N13" s="11"/>
      <c r="O13" s="11"/>
      <c r="P13" s="11"/>
      <c r="Q13" s="11"/>
      <c r="R13" s="11"/>
      <c r="S13" s="11">
        <f t="shared" si="4"/>
        <v>0</v>
      </c>
      <c r="T13" s="13"/>
      <c r="U13" s="31"/>
      <c r="V13" s="31"/>
      <c r="W13" s="14"/>
    </row>
    <row r="14" spans="1:23" x14ac:dyDescent="0.25">
      <c r="A14" s="9">
        <v>11</v>
      </c>
      <c r="B14" s="10" t="s">
        <v>30</v>
      </c>
      <c r="C14" s="10"/>
      <c r="D14" s="9">
        <v>0</v>
      </c>
      <c r="E14" s="9"/>
      <c r="F14" s="9"/>
      <c r="G14" s="9">
        <v>210</v>
      </c>
      <c r="H14" s="11"/>
      <c r="I14" s="11">
        <f t="shared" si="2"/>
        <v>210</v>
      </c>
      <c r="J14" s="11">
        <f t="shared" si="3"/>
        <v>0</v>
      </c>
      <c r="K14" s="11"/>
      <c r="L14" s="11"/>
      <c r="M14" s="11"/>
      <c r="N14" s="11"/>
      <c r="O14" s="11"/>
      <c r="P14" s="11"/>
      <c r="Q14" s="11"/>
      <c r="R14" s="11"/>
      <c r="S14" s="11">
        <f t="shared" si="4"/>
        <v>0</v>
      </c>
      <c r="T14" s="13"/>
      <c r="U14" s="31"/>
      <c r="V14" s="31"/>
      <c r="W14" s="14"/>
    </row>
    <row r="15" spans="1:23" x14ac:dyDescent="0.25">
      <c r="A15" s="9">
        <v>12</v>
      </c>
      <c r="B15" s="10" t="s">
        <v>31</v>
      </c>
      <c r="C15" s="10"/>
      <c r="D15" s="9">
        <v>0</v>
      </c>
      <c r="E15" s="9"/>
      <c r="F15" s="9"/>
      <c r="G15" s="9">
        <v>250</v>
      </c>
      <c r="H15" s="11"/>
      <c r="I15" s="11">
        <f t="shared" si="2"/>
        <v>250</v>
      </c>
      <c r="J15" s="11">
        <f t="shared" si="3"/>
        <v>0</v>
      </c>
      <c r="K15" s="11"/>
      <c r="L15" s="11"/>
      <c r="M15" s="11"/>
      <c r="N15" s="11"/>
      <c r="O15" s="11"/>
      <c r="P15" s="11"/>
      <c r="Q15" s="11"/>
      <c r="R15" s="11"/>
      <c r="S15" s="11">
        <f t="shared" si="4"/>
        <v>0</v>
      </c>
      <c r="T15" s="13"/>
      <c r="U15" s="31"/>
      <c r="V15" s="31"/>
      <c r="W15" s="14"/>
    </row>
    <row r="16" spans="1:23" x14ac:dyDescent="0.25">
      <c r="A16" s="9">
        <v>13</v>
      </c>
      <c r="B16" s="10" t="s">
        <v>32</v>
      </c>
      <c r="C16" s="10"/>
      <c r="D16" s="9">
        <v>0</v>
      </c>
      <c r="E16" s="9"/>
      <c r="F16" s="9"/>
      <c r="G16" s="9">
        <v>290</v>
      </c>
      <c r="H16" s="11"/>
      <c r="I16" s="11">
        <f t="shared" si="2"/>
        <v>290</v>
      </c>
      <c r="J16" s="11">
        <f t="shared" si="3"/>
        <v>0</v>
      </c>
      <c r="K16" s="11"/>
      <c r="L16" s="11"/>
      <c r="M16" s="11"/>
      <c r="N16" s="11"/>
      <c r="O16" s="11"/>
      <c r="P16" s="11"/>
      <c r="Q16" s="11"/>
      <c r="R16" s="11"/>
      <c r="S16" s="11">
        <f t="shared" si="4"/>
        <v>0</v>
      </c>
      <c r="T16" s="13"/>
      <c r="U16" s="31"/>
      <c r="V16" s="31"/>
      <c r="W16" s="14"/>
    </row>
    <row r="17" spans="1:23" x14ac:dyDescent="0.25">
      <c r="A17" s="9">
        <v>14</v>
      </c>
      <c r="B17" s="10" t="s">
        <v>33</v>
      </c>
      <c r="C17" s="10"/>
      <c r="D17" s="9">
        <v>0</v>
      </c>
      <c r="E17" s="9"/>
      <c r="F17" s="9"/>
      <c r="G17" s="9">
        <v>290</v>
      </c>
      <c r="H17" s="11"/>
      <c r="I17" s="11">
        <f t="shared" si="2"/>
        <v>290</v>
      </c>
      <c r="J17" s="11">
        <f t="shared" si="3"/>
        <v>0</v>
      </c>
      <c r="K17" s="11"/>
      <c r="L17" s="11"/>
      <c r="M17" s="11"/>
      <c r="N17" s="11"/>
      <c r="O17" s="11"/>
      <c r="P17" s="11"/>
      <c r="Q17" s="11"/>
      <c r="R17" s="11"/>
      <c r="S17" s="11">
        <f t="shared" si="4"/>
        <v>0</v>
      </c>
      <c r="T17" s="13"/>
      <c r="U17" s="31"/>
      <c r="V17" s="31"/>
      <c r="W17" s="14"/>
    </row>
    <row r="18" spans="1:23" ht="15.75" x14ac:dyDescent="0.25">
      <c r="A18" s="15"/>
      <c r="B18" s="16" t="s">
        <v>34</v>
      </c>
      <c r="C18" s="15">
        <f>SUM(C4:C17)</f>
        <v>51000</v>
      </c>
      <c r="D18" s="15">
        <f>SUM(D4:D17)</f>
        <v>42240</v>
      </c>
      <c r="E18" s="15">
        <f t="shared" ref="E18" si="5">SUM(E4:E17)</f>
        <v>17079</v>
      </c>
      <c r="F18" s="15">
        <f>D18-E18</f>
        <v>25161</v>
      </c>
      <c r="G18" s="15"/>
      <c r="H18" s="15"/>
      <c r="I18" s="15"/>
      <c r="J18" s="15">
        <f t="shared" ref="J18" si="6">SUM(J4:J17)</f>
        <v>7855164</v>
      </c>
      <c r="K18" s="15"/>
      <c r="L18" s="15">
        <f>SUM(L4:L17)</f>
        <v>251610</v>
      </c>
      <c r="M18" s="15"/>
      <c r="N18" s="15"/>
      <c r="O18" s="15"/>
      <c r="P18" s="15"/>
      <c r="Q18" s="15"/>
      <c r="R18" s="15"/>
      <c r="S18" s="15">
        <f t="shared" ref="S18" si="7">SUM(S4:S17)</f>
        <v>6242354.105031522</v>
      </c>
      <c r="T18" s="18">
        <f>S18/F18</f>
        <v>248.09642323562346</v>
      </c>
      <c r="U18" s="15"/>
      <c r="V18" s="15">
        <f>SUM(V4:V17)</f>
        <v>6237817</v>
      </c>
      <c r="W18" s="33">
        <f>S18-V18</f>
        <v>4537.1050315219909</v>
      </c>
    </row>
  </sheetData>
  <mergeCells count="3">
    <mergeCell ref="U3:V3"/>
    <mergeCell ref="A2:F2"/>
    <mergeCell ref="A1:F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2E0795-E0FE-4C31-BEDA-C7C6E3A1D92E}">
  <dimension ref="A1:Y18"/>
  <sheetViews>
    <sheetView workbookViewId="0">
      <pane xSplit="6" ySplit="3" topLeftCell="O4" activePane="bottomRight" state="frozen"/>
      <selection pane="topRight" activeCell="G1" sqref="G1"/>
      <selection pane="bottomLeft" activeCell="A4" sqref="A4"/>
      <selection pane="bottomRight" activeCell="O23" sqref="O23"/>
    </sheetView>
  </sheetViews>
  <sheetFormatPr defaultRowHeight="15" x14ac:dyDescent="0.25"/>
  <cols>
    <col min="1" max="1" width="5.42578125" customWidth="1"/>
    <col min="2" max="2" width="15.140625" bestFit="1" customWidth="1"/>
    <col min="3" max="3" width="7.42578125" bestFit="1" customWidth="1"/>
    <col min="4" max="4" width="6.7109375" bestFit="1" customWidth="1"/>
    <col min="5" max="6" width="9" bestFit="1" customWidth="1"/>
    <col min="7" max="7" width="7.42578125" bestFit="1" customWidth="1"/>
    <col min="8" max="8" width="5" bestFit="1" customWidth="1"/>
    <col min="9" max="9" width="6" bestFit="1" customWidth="1"/>
    <col min="10" max="10" width="13.7109375" bestFit="1" customWidth="1"/>
    <col min="11" max="11" width="7.28515625" bestFit="1" customWidth="1"/>
    <col min="12" max="12" width="12.42578125" bestFit="1" customWidth="1"/>
    <col min="13" max="13" width="7" bestFit="1" customWidth="1"/>
    <col min="14" max="14" width="13.7109375" bestFit="1" customWidth="1"/>
    <col min="15" max="15" width="6.5703125" bestFit="1" customWidth="1"/>
    <col min="16" max="16" width="7.85546875" bestFit="1" customWidth="1"/>
    <col min="17" max="17" width="6" bestFit="1" customWidth="1"/>
    <col min="18" max="18" width="7" bestFit="1" customWidth="1"/>
    <col min="19" max="19" width="6.140625" bestFit="1" customWidth="1"/>
    <col min="20" max="20" width="6" bestFit="1" customWidth="1"/>
    <col min="21" max="21" width="13.7109375" bestFit="1" customWidth="1"/>
    <col min="22" max="22" width="7.85546875" bestFit="1" customWidth="1"/>
    <col min="23" max="23" width="9.42578125" bestFit="1" customWidth="1"/>
    <col min="24" max="24" width="9" bestFit="1" customWidth="1"/>
    <col min="25" max="25" width="11.85546875" bestFit="1" customWidth="1"/>
  </cols>
  <sheetData>
    <row r="1" spans="1:25" s="34" customFormat="1" x14ac:dyDescent="0.25">
      <c r="A1" s="45" t="s">
        <v>35</v>
      </c>
      <c r="B1" s="45"/>
      <c r="C1" s="45"/>
      <c r="D1" s="45"/>
      <c r="E1" s="45"/>
      <c r="F1" s="45"/>
      <c r="W1" s="35"/>
      <c r="X1" s="35"/>
      <c r="Y1" s="35"/>
    </row>
    <row r="2" spans="1:25" s="34" customFormat="1" x14ac:dyDescent="0.25">
      <c r="A2" s="44" t="s">
        <v>41</v>
      </c>
      <c r="B2" s="44"/>
      <c r="C2" s="44"/>
      <c r="D2" s="44"/>
      <c r="E2" s="44"/>
      <c r="F2" s="44"/>
      <c r="W2" s="36"/>
      <c r="X2" s="36"/>
      <c r="Y2" s="36"/>
    </row>
    <row r="3" spans="1:25" ht="30" x14ac:dyDescent="0.25">
      <c r="A3" s="1" t="s">
        <v>0</v>
      </c>
      <c r="B3" s="2" t="s">
        <v>1</v>
      </c>
      <c r="C3" s="2" t="s">
        <v>37</v>
      </c>
      <c r="D3" s="1" t="s">
        <v>2</v>
      </c>
      <c r="E3" s="1" t="s">
        <v>3</v>
      </c>
      <c r="F3" s="1" t="s">
        <v>4</v>
      </c>
      <c r="G3" s="1" t="s">
        <v>5</v>
      </c>
      <c r="H3" s="3">
        <v>0.1</v>
      </c>
      <c r="I3" s="1" t="s">
        <v>6</v>
      </c>
      <c r="J3" s="1" t="s">
        <v>7</v>
      </c>
      <c r="K3" s="4" t="s">
        <v>8</v>
      </c>
      <c r="L3" s="4" t="s">
        <v>9</v>
      </c>
      <c r="M3" s="1" t="s">
        <v>10</v>
      </c>
      <c r="N3" s="1" t="s">
        <v>11</v>
      </c>
      <c r="O3" s="4" t="s">
        <v>12</v>
      </c>
      <c r="P3" s="4" t="s">
        <v>13</v>
      </c>
      <c r="Q3" s="5" t="s">
        <v>14</v>
      </c>
      <c r="R3" s="4" t="s">
        <v>15</v>
      </c>
      <c r="S3" s="4" t="s">
        <v>39</v>
      </c>
      <c r="T3" s="4" t="s">
        <v>40</v>
      </c>
      <c r="U3" s="4" t="s">
        <v>16</v>
      </c>
      <c r="V3" s="6" t="s">
        <v>17</v>
      </c>
      <c r="W3" s="42" t="s">
        <v>18</v>
      </c>
      <c r="X3" s="43"/>
      <c r="Y3" s="7" t="s">
        <v>45</v>
      </c>
    </row>
    <row r="4" spans="1:25" x14ac:dyDescent="0.25">
      <c r="A4" s="9">
        <v>1</v>
      </c>
      <c r="B4" s="10" t="s">
        <v>19</v>
      </c>
      <c r="C4" s="9">
        <v>3000</v>
      </c>
      <c r="D4" s="9">
        <v>8880</v>
      </c>
      <c r="E4" s="22">
        <v>2468</v>
      </c>
      <c r="F4" s="9">
        <f>D4-E4</f>
        <v>6412</v>
      </c>
      <c r="G4" s="9">
        <v>350</v>
      </c>
      <c r="H4" s="11">
        <f>G4*10%</f>
        <v>35</v>
      </c>
      <c r="I4" s="11">
        <f>G4-H4</f>
        <v>315</v>
      </c>
      <c r="J4" s="11">
        <f>I4*F4</f>
        <v>2019780</v>
      </c>
      <c r="K4" s="11">
        <v>9.11</v>
      </c>
      <c r="L4" s="11">
        <f t="shared" ref="L4:L13" si="0">K4*F4</f>
        <v>58413.32</v>
      </c>
      <c r="M4" s="11">
        <v>12.925000000000001</v>
      </c>
      <c r="N4" s="11">
        <f t="shared" ref="N4:N13" si="1">M4*F4</f>
        <v>82875.100000000006</v>
      </c>
      <c r="O4" s="11">
        <f t="shared" ref="O4:O16" si="2">P4/F4</f>
        <v>12</v>
      </c>
      <c r="P4" s="11">
        <v>76944</v>
      </c>
      <c r="Q4" s="12">
        <f t="shared" ref="Q4:Q13" si="3">R4/F4</f>
        <v>25</v>
      </c>
      <c r="R4" s="11">
        <v>160300</v>
      </c>
      <c r="S4" s="11"/>
      <c r="T4" s="11"/>
      <c r="U4" s="11">
        <f t="shared" ref="U4:U17" si="4">J4-(L4+N4+P4+R4+T4)</f>
        <v>1641247.58</v>
      </c>
      <c r="V4" s="13">
        <f t="shared" ref="V4:V16" si="5">U4/F4</f>
        <v>255.965</v>
      </c>
      <c r="W4" s="31" t="s">
        <v>46</v>
      </c>
      <c r="X4" s="30">
        <v>1500323</v>
      </c>
      <c r="Y4" s="14"/>
    </row>
    <row r="5" spans="1:25" x14ac:dyDescent="0.25">
      <c r="A5" s="9">
        <v>2</v>
      </c>
      <c r="B5" s="10" t="s">
        <v>20</v>
      </c>
      <c r="C5" s="9">
        <v>19000</v>
      </c>
      <c r="D5" s="9">
        <v>20880</v>
      </c>
      <c r="E5" s="23">
        <v>2544</v>
      </c>
      <c r="F5" s="9">
        <f t="shared" ref="F5:F13" si="6">D5-E5</f>
        <v>18336</v>
      </c>
      <c r="G5" s="9">
        <v>350</v>
      </c>
      <c r="H5" s="11">
        <f t="shared" ref="H5:H13" si="7">G5*10%</f>
        <v>35</v>
      </c>
      <c r="I5" s="11">
        <f t="shared" ref="I5:I17" si="8">G5-H5</f>
        <v>315</v>
      </c>
      <c r="J5" s="11">
        <f t="shared" ref="J5:J17" si="9">I5*F5</f>
        <v>5775840</v>
      </c>
      <c r="K5" s="11">
        <v>9.11</v>
      </c>
      <c r="L5" s="11">
        <f t="shared" si="0"/>
        <v>167040.95999999999</v>
      </c>
      <c r="M5" s="11">
        <v>12.925000000000001</v>
      </c>
      <c r="N5" s="11">
        <f t="shared" si="1"/>
        <v>236992.80000000002</v>
      </c>
      <c r="O5" s="11">
        <f t="shared" si="2"/>
        <v>13</v>
      </c>
      <c r="P5" s="11">
        <v>238368</v>
      </c>
      <c r="Q5" s="12">
        <f t="shared" si="3"/>
        <v>27</v>
      </c>
      <c r="R5" s="11">
        <v>495072</v>
      </c>
      <c r="S5" s="11"/>
      <c r="T5" s="11"/>
      <c r="U5" s="11">
        <f t="shared" si="4"/>
        <v>4638366.24</v>
      </c>
      <c r="V5" s="13">
        <f t="shared" si="5"/>
        <v>252.965</v>
      </c>
      <c r="W5" s="31" t="s">
        <v>11</v>
      </c>
      <c r="X5" s="11">
        <f>550000+300000+1800000+250000+785000+980000+160000+330000+260000+579000+144500</f>
        <v>6138500</v>
      </c>
      <c r="Y5" s="14"/>
    </row>
    <row r="6" spans="1:25" x14ac:dyDescent="0.25">
      <c r="A6" s="9">
        <v>3</v>
      </c>
      <c r="B6" s="10" t="s">
        <v>22</v>
      </c>
      <c r="C6" s="9">
        <v>1000</v>
      </c>
      <c r="D6" s="9">
        <v>4020</v>
      </c>
      <c r="E6" s="23">
        <v>1416</v>
      </c>
      <c r="F6" s="9">
        <f t="shared" si="6"/>
        <v>2604</v>
      </c>
      <c r="G6" s="9">
        <v>340</v>
      </c>
      <c r="H6" s="11">
        <f t="shared" si="7"/>
        <v>34</v>
      </c>
      <c r="I6" s="11">
        <f t="shared" si="8"/>
        <v>306</v>
      </c>
      <c r="J6" s="11">
        <f t="shared" si="9"/>
        <v>796824</v>
      </c>
      <c r="K6" s="11">
        <v>9.11</v>
      </c>
      <c r="L6" s="11">
        <f t="shared" si="0"/>
        <v>23722.44</v>
      </c>
      <c r="M6" s="11">
        <v>12.925000000000001</v>
      </c>
      <c r="N6" s="11">
        <f t="shared" si="1"/>
        <v>33656.700000000004</v>
      </c>
      <c r="O6" s="11">
        <f t="shared" si="2"/>
        <v>11</v>
      </c>
      <c r="P6" s="11">
        <v>28644</v>
      </c>
      <c r="Q6" s="12">
        <f t="shared" si="3"/>
        <v>23</v>
      </c>
      <c r="R6" s="11">
        <v>59892</v>
      </c>
      <c r="S6" s="11"/>
      <c r="T6" s="11"/>
      <c r="U6" s="11">
        <f t="shared" si="4"/>
        <v>650908.86</v>
      </c>
      <c r="V6" s="13">
        <f t="shared" si="5"/>
        <v>249.965</v>
      </c>
      <c r="W6" s="31" t="s">
        <v>47</v>
      </c>
      <c r="X6" s="11">
        <f>100000+562535</f>
        <v>662535</v>
      </c>
      <c r="Y6" s="14"/>
    </row>
    <row r="7" spans="1:25" x14ac:dyDescent="0.25">
      <c r="A7" s="9">
        <v>4</v>
      </c>
      <c r="B7" s="10" t="s">
        <v>23</v>
      </c>
      <c r="C7" s="9">
        <v>4000</v>
      </c>
      <c r="D7" s="9">
        <v>1020</v>
      </c>
      <c r="E7" s="24">
        <v>948</v>
      </c>
      <c r="F7" s="9">
        <f t="shared" si="6"/>
        <v>72</v>
      </c>
      <c r="G7" s="9">
        <v>365</v>
      </c>
      <c r="H7" s="11">
        <f t="shared" si="7"/>
        <v>36.5</v>
      </c>
      <c r="I7" s="11">
        <f t="shared" si="8"/>
        <v>328.5</v>
      </c>
      <c r="J7" s="11">
        <f t="shared" si="9"/>
        <v>23652</v>
      </c>
      <c r="K7" s="11">
        <v>9.11</v>
      </c>
      <c r="L7" s="11">
        <f t="shared" si="0"/>
        <v>655.92</v>
      </c>
      <c r="M7" s="11">
        <v>12.925000000000001</v>
      </c>
      <c r="N7" s="11">
        <f t="shared" si="1"/>
        <v>930.6</v>
      </c>
      <c r="O7" s="11">
        <f t="shared" si="2"/>
        <v>16</v>
      </c>
      <c r="P7" s="11">
        <v>1152</v>
      </c>
      <c r="Q7" s="12">
        <f t="shared" si="3"/>
        <v>18</v>
      </c>
      <c r="R7" s="11">
        <v>1296</v>
      </c>
      <c r="S7" s="11"/>
      <c r="T7" s="11"/>
      <c r="U7" s="11">
        <f t="shared" si="4"/>
        <v>19617.48</v>
      </c>
      <c r="V7" s="13">
        <f t="shared" si="5"/>
        <v>272.46499999999997</v>
      </c>
      <c r="W7" s="31" t="s">
        <v>21</v>
      </c>
      <c r="X7" s="11">
        <f>10000+12000+12000+1500+1500+12000+6000+12000+7200+10800</f>
        <v>85000</v>
      </c>
      <c r="Y7" s="14"/>
    </row>
    <row r="8" spans="1:25" x14ac:dyDescent="0.25">
      <c r="A8" s="9">
        <v>5</v>
      </c>
      <c r="B8" s="10" t="s">
        <v>24</v>
      </c>
      <c r="C8" s="9"/>
      <c r="D8" s="9">
        <v>120</v>
      </c>
      <c r="E8" s="24">
        <v>90</v>
      </c>
      <c r="F8" s="9">
        <f t="shared" si="6"/>
        <v>30</v>
      </c>
      <c r="G8" s="9">
        <v>365</v>
      </c>
      <c r="H8" s="11">
        <f t="shared" si="7"/>
        <v>36.5</v>
      </c>
      <c r="I8" s="11">
        <f t="shared" si="8"/>
        <v>328.5</v>
      </c>
      <c r="J8" s="11">
        <f t="shared" si="9"/>
        <v>9855</v>
      </c>
      <c r="K8" s="11">
        <v>9.11</v>
      </c>
      <c r="L8" s="11">
        <f t="shared" si="0"/>
        <v>273.29999999999995</v>
      </c>
      <c r="M8" s="11">
        <v>12.925000000000001</v>
      </c>
      <c r="N8" s="11">
        <f t="shared" si="1"/>
        <v>387.75</v>
      </c>
      <c r="O8" s="11">
        <f t="shared" si="2"/>
        <v>17</v>
      </c>
      <c r="P8" s="11">
        <v>510</v>
      </c>
      <c r="Q8" s="12">
        <f t="shared" si="3"/>
        <v>18</v>
      </c>
      <c r="R8" s="11">
        <v>540</v>
      </c>
      <c r="S8" s="11"/>
      <c r="T8" s="11"/>
      <c r="U8" s="11">
        <f t="shared" si="4"/>
        <v>8143.95</v>
      </c>
      <c r="V8" s="13">
        <f t="shared" si="5"/>
        <v>271.46499999999997</v>
      </c>
      <c r="W8" s="31"/>
      <c r="X8" s="31"/>
      <c r="Y8" s="14"/>
    </row>
    <row r="9" spans="1:25" x14ac:dyDescent="0.25">
      <c r="A9" s="9">
        <v>6</v>
      </c>
      <c r="B9" s="10" t="s">
        <v>25</v>
      </c>
      <c r="C9" s="9">
        <v>4000</v>
      </c>
      <c r="D9" s="9">
        <v>6150</v>
      </c>
      <c r="E9" s="11">
        <v>3048</v>
      </c>
      <c r="F9" s="9">
        <f t="shared" si="6"/>
        <v>3102</v>
      </c>
      <c r="G9" s="9">
        <v>340</v>
      </c>
      <c r="H9" s="11">
        <f t="shared" si="7"/>
        <v>34</v>
      </c>
      <c r="I9" s="11">
        <f t="shared" si="8"/>
        <v>306</v>
      </c>
      <c r="J9" s="11">
        <f t="shared" si="9"/>
        <v>949212</v>
      </c>
      <c r="K9" s="11">
        <v>9.11</v>
      </c>
      <c r="L9" s="11">
        <f t="shared" si="0"/>
        <v>28259.219999999998</v>
      </c>
      <c r="M9" s="11">
        <v>12.925000000000001</v>
      </c>
      <c r="N9" s="11">
        <f t="shared" si="1"/>
        <v>40093.350000000006</v>
      </c>
      <c r="O9" s="11">
        <f t="shared" si="2"/>
        <v>12</v>
      </c>
      <c r="P9" s="11">
        <v>37224</v>
      </c>
      <c r="Q9" s="12">
        <f t="shared" si="3"/>
        <v>25</v>
      </c>
      <c r="R9" s="11">
        <v>77550</v>
      </c>
      <c r="S9" s="11"/>
      <c r="T9" s="11"/>
      <c r="U9" s="11">
        <f t="shared" si="4"/>
        <v>766085.42999999993</v>
      </c>
      <c r="V9" s="13">
        <f t="shared" si="5"/>
        <v>246.96499999999997</v>
      </c>
      <c r="W9" s="31"/>
      <c r="X9" s="31"/>
      <c r="Y9" s="14"/>
    </row>
    <row r="10" spans="1:25" x14ac:dyDescent="0.25">
      <c r="A10" s="9">
        <v>7</v>
      </c>
      <c r="B10" s="10" t="s">
        <v>26</v>
      </c>
      <c r="C10" s="9">
        <v>2000</v>
      </c>
      <c r="D10" s="9">
        <v>1020</v>
      </c>
      <c r="E10" s="11">
        <v>102</v>
      </c>
      <c r="F10" s="9">
        <f t="shared" si="6"/>
        <v>918</v>
      </c>
      <c r="G10" s="9">
        <v>340</v>
      </c>
      <c r="H10" s="11">
        <f t="shared" si="7"/>
        <v>34</v>
      </c>
      <c r="I10" s="11">
        <f t="shared" si="8"/>
        <v>306</v>
      </c>
      <c r="J10" s="11">
        <f t="shared" si="9"/>
        <v>280908</v>
      </c>
      <c r="K10" s="11">
        <v>9.11</v>
      </c>
      <c r="L10" s="11">
        <f t="shared" si="0"/>
        <v>8362.98</v>
      </c>
      <c r="M10" s="11">
        <v>12.925000000000001</v>
      </c>
      <c r="N10" s="11">
        <f t="shared" si="1"/>
        <v>11865.150000000001</v>
      </c>
      <c r="O10" s="11">
        <f t="shared" si="2"/>
        <v>10</v>
      </c>
      <c r="P10" s="11">
        <v>9180</v>
      </c>
      <c r="Q10" s="12">
        <f t="shared" si="3"/>
        <v>23</v>
      </c>
      <c r="R10" s="11">
        <v>21114</v>
      </c>
      <c r="S10" s="11"/>
      <c r="T10" s="11"/>
      <c r="U10" s="11">
        <f t="shared" si="4"/>
        <v>230385.87</v>
      </c>
      <c r="V10" s="13">
        <f t="shared" si="5"/>
        <v>250.965</v>
      </c>
      <c r="W10" s="31"/>
      <c r="X10" s="31"/>
      <c r="Y10" s="14"/>
    </row>
    <row r="11" spans="1:25" x14ac:dyDescent="0.25">
      <c r="A11" s="9">
        <v>8</v>
      </c>
      <c r="B11" s="10" t="s">
        <v>27</v>
      </c>
      <c r="C11" s="9">
        <v>1000</v>
      </c>
      <c r="D11" s="9">
        <v>1590</v>
      </c>
      <c r="E11" s="11">
        <v>345</v>
      </c>
      <c r="F11" s="9">
        <f t="shared" si="6"/>
        <v>1245</v>
      </c>
      <c r="G11" s="9">
        <v>350</v>
      </c>
      <c r="H11" s="11">
        <f t="shared" si="7"/>
        <v>35</v>
      </c>
      <c r="I11" s="11">
        <f t="shared" si="8"/>
        <v>315</v>
      </c>
      <c r="J11" s="11">
        <f t="shared" si="9"/>
        <v>392175</v>
      </c>
      <c r="K11" s="11">
        <v>9.11</v>
      </c>
      <c r="L11" s="11">
        <f t="shared" si="0"/>
        <v>11341.949999999999</v>
      </c>
      <c r="M11" s="11">
        <v>12.925000000000001</v>
      </c>
      <c r="N11" s="11">
        <f t="shared" si="1"/>
        <v>16091.625</v>
      </c>
      <c r="O11" s="11">
        <f t="shared" si="2"/>
        <v>12</v>
      </c>
      <c r="P11" s="11">
        <v>14940</v>
      </c>
      <c r="Q11" s="12">
        <f t="shared" si="3"/>
        <v>23</v>
      </c>
      <c r="R11" s="11">
        <v>28635</v>
      </c>
      <c r="S11" s="11"/>
      <c r="T11" s="11"/>
      <c r="U11" s="11">
        <f t="shared" si="4"/>
        <v>321166.42499999999</v>
      </c>
      <c r="V11" s="13">
        <f t="shared" si="5"/>
        <v>257.96499999999997</v>
      </c>
      <c r="W11" s="31"/>
      <c r="X11" s="31"/>
      <c r="Y11" s="14"/>
    </row>
    <row r="12" spans="1:25" x14ac:dyDescent="0.25">
      <c r="A12" s="9">
        <v>9</v>
      </c>
      <c r="B12" s="10" t="s">
        <v>28</v>
      </c>
      <c r="C12" s="9"/>
      <c r="D12" s="9">
        <v>210</v>
      </c>
      <c r="E12" s="25">
        <v>141</v>
      </c>
      <c r="F12" s="9">
        <f t="shared" si="6"/>
        <v>69</v>
      </c>
      <c r="G12" s="9">
        <v>365</v>
      </c>
      <c r="H12" s="11">
        <f t="shared" si="7"/>
        <v>36.5</v>
      </c>
      <c r="I12" s="11">
        <f t="shared" si="8"/>
        <v>328.5</v>
      </c>
      <c r="J12" s="11">
        <f t="shared" si="9"/>
        <v>22666.5</v>
      </c>
      <c r="K12" s="11">
        <v>9.11</v>
      </c>
      <c r="L12" s="11">
        <f t="shared" si="0"/>
        <v>628.58999999999992</v>
      </c>
      <c r="M12" s="11">
        <v>12.925000000000001</v>
      </c>
      <c r="N12" s="11">
        <f t="shared" si="1"/>
        <v>891.82500000000005</v>
      </c>
      <c r="O12" s="11">
        <f t="shared" si="2"/>
        <v>19</v>
      </c>
      <c r="P12" s="11">
        <v>1311</v>
      </c>
      <c r="Q12" s="12">
        <f t="shared" si="3"/>
        <v>18</v>
      </c>
      <c r="R12" s="11">
        <v>1242</v>
      </c>
      <c r="S12" s="11"/>
      <c r="T12" s="11"/>
      <c r="U12" s="11">
        <f t="shared" si="4"/>
        <v>18593.084999999999</v>
      </c>
      <c r="V12" s="13">
        <f t="shared" si="5"/>
        <v>269.46499999999997</v>
      </c>
      <c r="W12" s="31"/>
      <c r="X12" s="31"/>
      <c r="Y12" s="14"/>
    </row>
    <row r="13" spans="1:25" x14ac:dyDescent="0.25">
      <c r="A13" s="9">
        <v>10</v>
      </c>
      <c r="B13" s="10" t="s">
        <v>29</v>
      </c>
      <c r="C13" s="9"/>
      <c r="D13" s="9">
        <v>150</v>
      </c>
      <c r="E13" s="11">
        <v>32.5</v>
      </c>
      <c r="F13" s="9">
        <f t="shared" si="6"/>
        <v>117.5</v>
      </c>
      <c r="G13" s="9">
        <v>375</v>
      </c>
      <c r="H13" s="11">
        <f t="shared" si="7"/>
        <v>37.5</v>
      </c>
      <c r="I13" s="11">
        <f t="shared" si="8"/>
        <v>337.5</v>
      </c>
      <c r="J13" s="11">
        <f t="shared" si="9"/>
        <v>39656.25</v>
      </c>
      <c r="K13" s="11">
        <v>9.11</v>
      </c>
      <c r="L13" s="11">
        <f t="shared" si="0"/>
        <v>1070.425</v>
      </c>
      <c r="M13" s="11">
        <v>12.925000000000001</v>
      </c>
      <c r="N13" s="11">
        <f t="shared" si="1"/>
        <v>1518.6875</v>
      </c>
      <c r="O13" s="11">
        <f t="shared" si="2"/>
        <v>12</v>
      </c>
      <c r="P13" s="11">
        <v>1410</v>
      </c>
      <c r="Q13" s="12">
        <f t="shared" si="3"/>
        <v>20.995744680851065</v>
      </c>
      <c r="R13" s="11">
        <v>2467</v>
      </c>
      <c r="S13" s="11"/>
      <c r="T13" s="11"/>
      <c r="U13" s="11">
        <f t="shared" si="4"/>
        <v>33190.137499999997</v>
      </c>
      <c r="V13" s="13">
        <f t="shared" si="5"/>
        <v>282.46925531914889</v>
      </c>
      <c r="W13" s="31"/>
      <c r="X13" s="31"/>
      <c r="Y13" s="14"/>
    </row>
    <row r="14" spans="1:25" x14ac:dyDescent="0.25">
      <c r="A14" s="9">
        <v>11</v>
      </c>
      <c r="B14" s="10" t="s">
        <v>30</v>
      </c>
      <c r="C14" s="9">
        <v>1000</v>
      </c>
      <c r="D14" s="9">
        <v>320</v>
      </c>
      <c r="E14" s="11">
        <v>128</v>
      </c>
      <c r="F14" s="26">
        <f>D14-E14</f>
        <v>192</v>
      </c>
      <c r="G14" s="9">
        <v>210</v>
      </c>
      <c r="H14" s="11"/>
      <c r="I14" s="11">
        <f t="shared" si="8"/>
        <v>210</v>
      </c>
      <c r="J14" s="11">
        <f t="shared" si="9"/>
        <v>40320</v>
      </c>
      <c r="K14" s="11"/>
      <c r="L14" s="11"/>
      <c r="M14" s="11"/>
      <c r="N14" s="11"/>
      <c r="O14" s="11">
        <f t="shared" si="2"/>
        <v>20</v>
      </c>
      <c r="P14" s="11">
        <v>3840</v>
      </c>
      <c r="Q14" s="12">
        <v>25</v>
      </c>
      <c r="R14" s="11">
        <f>F14*Q14</f>
        <v>4800</v>
      </c>
      <c r="S14" s="11">
        <v>1.6</v>
      </c>
      <c r="T14" s="11">
        <f>F14*S14</f>
        <v>307.20000000000005</v>
      </c>
      <c r="U14" s="11">
        <f t="shared" si="4"/>
        <v>31372.799999999999</v>
      </c>
      <c r="V14" s="13">
        <f t="shared" si="5"/>
        <v>163.4</v>
      </c>
      <c r="W14" s="31"/>
      <c r="X14" s="31"/>
      <c r="Y14" s="14"/>
    </row>
    <row r="15" spans="1:25" x14ac:dyDescent="0.25">
      <c r="A15" s="9">
        <v>12</v>
      </c>
      <c r="B15" s="10" t="s">
        <v>31</v>
      </c>
      <c r="C15" s="9">
        <v>1000</v>
      </c>
      <c r="D15" s="9">
        <v>320</v>
      </c>
      <c r="E15" s="11">
        <v>256</v>
      </c>
      <c r="F15" s="26">
        <f t="shared" ref="F15:F17" si="10">D15-E15</f>
        <v>64</v>
      </c>
      <c r="G15" s="9">
        <v>250</v>
      </c>
      <c r="H15" s="11"/>
      <c r="I15" s="11">
        <f t="shared" si="8"/>
        <v>250</v>
      </c>
      <c r="J15" s="11">
        <f t="shared" si="9"/>
        <v>16000</v>
      </c>
      <c r="K15" s="11"/>
      <c r="L15" s="11"/>
      <c r="M15" s="11"/>
      <c r="N15" s="11"/>
      <c r="O15" s="11">
        <f t="shared" si="2"/>
        <v>17</v>
      </c>
      <c r="P15" s="11">
        <v>1088</v>
      </c>
      <c r="Q15" s="12">
        <v>25</v>
      </c>
      <c r="R15" s="11">
        <f>F15*Q15</f>
        <v>1600</v>
      </c>
      <c r="S15" s="11">
        <v>1.6</v>
      </c>
      <c r="T15" s="11">
        <f>F15*S15</f>
        <v>102.4</v>
      </c>
      <c r="U15" s="11">
        <f t="shared" si="4"/>
        <v>13209.6</v>
      </c>
      <c r="V15" s="13">
        <f t="shared" si="5"/>
        <v>206.4</v>
      </c>
      <c r="W15" s="31"/>
      <c r="X15" s="31"/>
      <c r="Y15" s="14"/>
    </row>
    <row r="16" spans="1:25" x14ac:dyDescent="0.25">
      <c r="A16" s="9">
        <v>13</v>
      </c>
      <c r="B16" s="10" t="s">
        <v>32</v>
      </c>
      <c r="C16" s="9">
        <v>2000</v>
      </c>
      <c r="D16" s="9">
        <v>320</v>
      </c>
      <c r="E16" s="27">
        <v>256</v>
      </c>
      <c r="F16" s="26">
        <f t="shared" si="10"/>
        <v>64</v>
      </c>
      <c r="G16" s="9">
        <v>290</v>
      </c>
      <c r="H16" s="11"/>
      <c r="I16" s="11">
        <f t="shared" si="8"/>
        <v>290</v>
      </c>
      <c r="J16" s="11">
        <f t="shared" si="9"/>
        <v>18560</v>
      </c>
      <c r="K16" s="11"/>
      <c r="L16" s="11"/>
      <c r="M16" s="11"/>
      <c r="N16" s="11"/>
      <c r="O16" s="11">
        <f t="shared" si="2"/>
        <v>20</v>
      </c>
      <c r="P16" s="11">
        <v>1280</v>
      </c>
      <c r="Q16" s="12">
        <v>25</v>
      </c>
      <c r="R16" s="11">
        <f>F16*Q16</f>
        <v>1600</v>
      </c>
      <c r="S16" s="11">
        <v>1.6</v>
      </c>
      <c r="T16" s="11">
        <f>F16*S16</f>
        <v>102.4</v>
      </c>
      <c r="U16" s="11">
        <f t="shared" si="4"/>
        <v>15577.6</v>
      </c>
      <c r="V16" s="13">
        <f t="shared" si="5"/>
        <v>243.4</v>
      </c>
      <c r="W16" s="31"/>
      <c r="X16" s="31"/>
      <c r="Y16" s="14"/>
    </row>
    <row r="17" spans="1:25" x14ac:dyDescent="0.25">
      <c r="A17" s="9">
        <v>14</v>
      </c>
      <c r="B17" s="10" t="s">
        <v>33</v>
      </c>
      <c r="C17" s="26">
        <v>200</v>
      </c>
      <c r="D17" s="26">
        <v>0</v>
      </c>
      <c r="E17" s="27"/>
      <c r="F17" s="26">
        <f t="shared" si="10"/>
        <v>0</v>
      </c>
      <c r="G17" s="9">
        <v>290</v>
      </c>
      <c r="H17" s="11"/>
      <c r="I17" s="11">
        <f t="shared" si="8"/>
        <v>290</v>
      </c>
      <c r="J17" s="11">
        <f t="shared" si="9"/>
        <v>0</v>
      </c>
      <c r="K17" s="11"/>
      <c r="L17" s="11"/>
      <c r="M17" s="11"/>
      <c r="N17" s="11"/>
      <c r="O17" s="11"/>
      <c r="P17" s="11"/>
      <c r="Q17" s="12"/>
      <c r="R17" s="11">
        <f>F17*Q17</f>
        <v>0</v>
      </c>
      <c r="S17" s="11"/>
      <c r="T17" s="11"/>
      <c r="U17" s="11">
        <f t="shared" si="4"/>
        <v>0</v>
      </c>
      <c r="V17" s="13"/>
      <c r="W17" s="31"/>
      <c r="X17" s="31"/>
      <c r="Y17" s="14"/>
    </row>
    <row r="18" spans="1:25" ht="15.75" x14ac:dyDescent="0.25">
      <c r="A18" s="15"/>
      <c r="B18" s="16" t="s">
        <v>34</v>
      </c>
      <c r="C18" s="46">
        <f>SUM(C4:C17)</f>
        <v>38200</v>
      </c>
      <c r="D18" s="15">
        <f>SUM(D4:D17)</f>
        <v>45000</v>
      </c>
      <c r="E18" s="15">
        <f t="shared" ref="E18" si="11">SUM(E4:E17)</f>
        <v>11774.5</v>
      </c>
      <c r="F18" s="15">
        <f>D18-E18</f>
        <v>33225.5</v>
      </c>
      <c r="G18" s="15"/>
      <c r="H18" s="15"/>
      <c r="I18" s="15"/>
      <c r="J18" s="15">
        <f t="shared" ref="J18" si="12">SUM(J4:J17)</f>
        <v>10385448.75</v>
      </c>
      <c r="K18" s="15"/>
      <c r="L18" s="15">
        <f>SUM(L4:L17)</f>
        <v>299769.10499999998</v>
      </c>
      <c r="M18" s="15"/>
      <c r="N18" s="15">
        <f t="shared" ref="N18:U18" si="13">SUM(N4:N17)</f>
        <v>425303.58750000008</v>
      </c>
      <c r="O18" s="15"/>
      <c r="P18" s="15">
        <f t="shared" si="13"/>
        <v>415891</v>
      </c>
      <c r="Q18" s="17"/>
      <c r="R18" s="15"/>
      <c r="S18" s="15"/>
      <c r="T18" s="15"/>
      <c r="U18" s="15">
        <f t="shared" si="13"/>
        <v>8387865.0575000001</v>
      </c>
      <c r="V18" s="18">
        <f>U18/F18</f>
        <v>252.45263600246798</v>
      </c>
      <c r="W18" s="15"/>
      <c r="X18" s="15">
        <f>SUM(X4:X17)</f>
        <v>8386358</v>
      </c>
      <c r="Y18" s="33">
        <f>U18-X18</f>
        <v>1507.0575000001118</v>
      </c>
    </row>
  </sheetData>
  <mergeCells count="3">
    <mergeCell ref="W3:X3"/>
    <mergeCell ref="A2:F2"/>
    <mergeCell ref="A1:F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CC8B4B-4610-421D-9305-24A167856EF1}">
  <dimension ref="A1:Y19"/>
  <sheetViews>
    <sheetView zoomScaleNormal="100" workbookViewId="0">
      <pane xSplit="6" ySplit="3" topLeftCell="K4" activePane="bottomRight" state="frozen"/>
      <selection pane="topRight" activeCell="G1" sqref="G1"/>
      <selection pane="bottomLeft" activeCell="A4" sqref="A4"/>
      <selection pane="bottomRight" activeCell="E7" sqref="E7"/>
    </sheetView>
  </sheetViews>
  <sheetFormatPr defaultRowHeight="15" x14ac:dyDescent="0.25"/>
  <cols>
    <col min="1" max="1" width="3.140625" bestFit="1" customWidth="1"/>
    <col min="2" max="2" width="15.140625" bestFit="1" customWidth="1"/>
    <col min="3" max="3" width="7.42578125" bestFit="1" customWidth="1"/>
    <col min="4" max="4" width="6.7109375" bestFit="1" customWidth="1"/>
    <col min="5" max="5" width="7" bestFit="1" customWidth="1"/>
    <col min="6" max="6" width="5.5703125" bestFit="1" customWidth="1"/>
    <col min="7" max="7" width="7.42578125" bestFit="1" customWidth="1"/>
    <col min="8" max="8" width="5" bestFit="1" customWidth="1"/>
    <col min="9" max="9" width="6" bestFit="1" customWidth="1"/>
    <col min="10" max="10" width="8.140625" bestFit="1" customWidth="1"/>
    <col min="11" max="11" width="7.28515625" bestFit="1" customWidth="1"/>
    <col min="12" max="12" width="8.140625" bestFit="1" customWidth="1"/>
    <col min="13" max="13" width="6.28515625" bestFit="1" customWidth="1"/>
    <col min="14" max="14" width="10.140625" bestFit="1" customWidth="1"/>
    <col min="15" max="15" width="6.5703125" bestFit="1" customWidth="1"/>
    <col min="16" max="16" width="6.7109375" bestFit="1" customWidth="1"/>
    <col min="17" max="17" width="6" bestFit="1" customWidth="1"/>
    <col min="18" max="18" width="7" bestFit="1" customWidth="1"/>
    <col min="19" max="19" width="6.140625" bestFit="1" customWidth="1"/>
    <col min="20" max="20" width="8" bestFit="1" customWidth="1"/>
    <col min="21" max="21" width="11.28515625" bestFit="1" customWidth="1"/>
    <col min="22" max="22" width="8.5703125" bestFit="1" customWidth="1"/>
    <col min="23" max="23" width="9.42578125" bestFit="1" customWidth="1"/>
    <col min="24" max="24" width="9" bestFit="1" customWidth="1"/>
    <col min="25" max="25" width="12.5703125" bestFit="1" customWidth="1"/>
  </cols>
  <sheetData>
    <row r="1" spans="1:25" x14ac:dyDescent="0.25">
      <c r="A1" s="45" t="s">
        <v>35</v>
      </c>
      <c r="B1" s="45"/>
      <c r="C1" s="45"/>
      <c r="D1" s="45"/>
      <c r="E1" s="45"/>
      <c r="F1" s="45"/>
      <c r="W1" s="35"/>
      <c r="X1" s="35"/>
      <c r="Y1" s="35"/>
    </row>
    <row r="2" spans="1:25" x14ac:dyDescent="0.25">
      <c r="A2" s="44" t="s">
        <v>42</v>
      </c>
      <c r="B2" s="44"/>
      <c r="C2" s="44"/>
      <c r="D2" s="44"/>
      <c r="E2" s="44"/>
      <c r="F2" s="44"/>
      <c r="W2" s="36"/>
      <c r="X2" s="36"/>
      <c r="Y2" s="36"/>
    </row>
    <row r="3" spans="1:25" ht="45" x14ac:dyDescent="0.25">
      <c r="A3" s="1" t="s">
        <v>0</v>
      </c>
      <c r="B3" s="2" t="s">
        <v>1</v>
      </c>
      <c r="C3" s="2" t="s">
        <v>37</v>
      </c>
      <c r="D3" s="1" t="s">
        <v>2</v>
      </c>
      <c r="E3" s="1" t="s">
        <v>3</v>
      </c>
      <c r="F3" s="1" t="s">
        <v>4</v>
      </c>
      <c r="G3" s="1" t="s">
        <v>5</v>
      </c>
      <c r="H3" s="3">
        <v>0.1</v>
      </c>
      <c r="I3" s="1" t="s">
        <v>6</v>
      </c>
      <c r="J3" s="1" t="s">
        <v>7</v>
      </c>
      <c r="K3" s="4" t="s">
        <v>8</v>
      </c>
      <c r="L3" s="4" t="s">
        <v>9</v>
      </c>
      <c r="M3" s="1" t="s">
        <v>10</v>
      </c>
      <c r="N3" s="1" t="s">
        <v>11</v>
      </c>
      <c r="O3" s="4" t="s">
        <v>12</v>
      </c>
      <c r="P3" s="4" t="s">
        <v>13</v>
      </c>
      <c r="Q3" s="5" t="s">
        <v>14</v>
      </c>
      <c r="R3" s="4" t="s">
        <v>15</v>
      </c>
      <c r="S3" s="4" t="s">
        <v>39</v>
      </c>
      <c r="T3" s="4" t="s">
        <v>40</v>
      </c>
      <c r="U3" s="4" t="s">
        <v>16</v>
      </c>
      <c r="V3" s="6" t="s">
        <v>17</v>
      </c>
      <c r="W3" s="42" t="s">
        <v>18</v>
      </c>
      <c r="X3" s="43"/>
      <c r="Y3" s="7" t="s">
        <v>45</v>
      </c>
    </row>
    <row r="4" spans="1:25" x14ac:dyDescent="0.25">
      <c r="A4" s="9">
        <v>1</v>
      </c>
      <c r="B4" s="10" t="s">
        <v>19</v>
      </c>
      <c r="C4" s="9">
        <v>3000</v>
      </c>
      <c r="D4" s="9">
        <v>2010</v>
      </c>
      <c r="E4" s="9">
        <v>1002</v>
      </c>
      <c r="F4" s="9">
        <f>D4-E4</f>
        <v>1008</v>
      </c>
      <c r="G4" s="9">
        <v>350</v>
      </c>
      <c r="H4" s="11">
        <f>G4*10%</f>
        <v>35</v>
      </c>
      <c r="I4" s="11">
        <f>G4-H4</f>
        <v>315</v>
      </c>
      <c r="J4" s="11">
        <f>I4*F4</f>
        <v>317520</v>
      </c>
      <c r="K4" s="11">
        <v>10</v>
      </c>
      <c r="L4" s="11">
        <f t="shared" ref="L4:L17" si="0">K4*F4</f>
        <v>10080</v>
      </c>
      <c r="M4" s="11">
        <v>23.84</v>
      </c>
      <c r="N4" s="11">
        <f t="shared" ref="N4:N17" si="1">M4*F4</f>
        <v>24030.720000000001</v>
      </c>
      <c r="O4" s="11">
        <f>P4/F4</f>
        <v>11</v>
      </c>
      <c r="P4" s="11">
        <v>11088</v>
      </c>
      <c r="Q4" s="12">
        <f>R4/F4</f>
        <v>22</v>
      </c>
      <c r="R4" s="11">
        <v>22176</v>
      </c>
      <c r="S4" s="11"/>
      <c r="T4" s="11"/>
      <c r="U4" s="11">
        <f t="shared" ref="U4:U18" si="2">J4-(L4+N4+P4+R4+T4)</f>
        <v>250145.28</v>
      </c>
      <c r="V4" s="13">
        <f>U4/F4</f>
        <v>248.16</v>
      </c>
      <c r="W4" s="31" t="s">
        <v>46</v>
      </c>
      <c r="X4" s="37">
        <v>1000273</v>
      </c>
      <c r="Y4" s="14"/>
    </row>
    <row r="5" spans="1:25" x14ac:dyDescent="0.25">
      <c r="A5" s="9">
        <v>2</v>
      </c>
      <c r="B5" s="10" t="s">
        <v>20</v>
      </c>
      <c r="C5" s="9">
        <v>3000</v>
      </c>
      <c r="D5" s="9">
        <v>4020</v>
      </c>
      <c r="E5" s="9">
        <v>3219</v>
      </c>
      <c r="F5" s="9">
        <f t="shared" ref="F5:F13" si="3">D5-E5</f>
        <v>801</v>
      </c>
      <c r="G5" s="9">
        <v>350</v>
      </c>
      <c r="H5" s="11">
        <f t="shared" ref="H5:H13" si="4">G5*10%</f>
        <v>35</v>
      </c>
      <c r="I5" s="11">
        <f t="shared" ref="I5:I18" si="5">G5-H5</f>
        <v>315</v>
      </c>
      <c r="J5" s="11">
        <f t="shared" ref="J5:J18" si="6">I5*F5</f>
        <v>252315</v>
      </c>
      <c r="K5" s="11">
        <v>10</v>
      </c>
      <c r="L5" s="11">
        <f t="shared" si="0"/>
        <v>8010</v>
      </c>
      <c r="M5" s="11">
        <v>23.84</v>
      </c>
      <c r="N5" s="11">
        <f t="shared" si="1"/>
        <v>19095.84</v>
      </c>
      <c r="O5" s="11">
        <f>P5/F5</f>
        <v>10</v>
      </c>
      <c r="P5" s="11">
        <v>8010</v>
      </c>
      <c r="Q5" s="12">
        <f>R5/F5</f>
        <v>21</v>
      </c>
      <c r="R5" s="11">
        <v>16821</v>
      </c>
      <c r="S5" s="11"/>
      <c r="T5" s="11"/>
      <c r="U5" s="11">
        <f t="shared" si="2"/>
        <v>200378.16</v>
      </c>
      <c r="V5" s="13">
        <f>U5/F5</f>
        <v>250.16</v>
      </c>
      <c r="W5" s="31" t="s">
        <v>11</v>
      </c>
      <c r="X5" s="37">
        <v>1500000</v>
      </c>
      <c r="Y5" s="14"/>
    </row>
    <row r="6" spans="1:25" x14ac:dyDescent="0.25">
      <c r="A6" s="9">
        <v>3</v>
      </c>
      <c r="B6" s="10" t="s">
        <v>22</v>
      </c>
      <c r="C6" s="9"/>
      <c r="D6" s="9">
        <v>1020</v>
      </c>
      <c r="E6" s="9">
        <v>582</v>
      </c>
      <c r="F6" s="9">
        <f t="shared" si="3"/>
        <v>438</v>
      </c>
      <c r="G6" s="9">
        <v>340</v>
      </c>
      <c r="H6" s="11">
        <f t="shared" si="4"/>
        <v>34</v>
      </c>
      <c r="I6" s="11">
        <f t="shared" si="5"/>
        <v>306</v>
      </c>
      <c r="J6" s="11">
        <f t="shared" si="6"/>
        <v>134028</v>
      </c>
      <c r="K6" s="11">
        <v>10</v>
      </c>
      <c r="L6" s="11">
        <f t="shared" si="0"/>
        <v>4380</v>
      </c>
      <c r="M6" s="11">
        <v>23.84</v>
      </c>
      <c r="N6" s="11">
        <f t="shared" si="1"/>
        <v>10441.92</v>
      </c>
      <c r="O6" s="11">
        <f>P6/F6</f>
        <v>10</v>
      </c>
      <c r="P6" s="11">
        <v>4380</v>
      </c>
      <c r="Q6" s="12">
        <f>R6/F6</f>
        <v>21</v>
      </c>
      <c r="R6" s="11">
        <v>9198</v>
      </c>
      <c r="S6" s="11"/>
      <c r="T6" s="11"/>
      <c r="U6" s="11">
        <f t="shared" si="2"/>
        <v>105628.08</v>
      </c>
      <c r="V6" s="13">
        <f>U6/F6</f>
        <v>241.16</v>
      </c>
      <c r="W6" s="31" t="s">
        <v>47</v>
      </c>
      <c r="X6" s="37"/>
      <c r="Y6" s="14"/>
    </row>
    <row r="7" spans="1:25" x14ac:dyDescent="0.25">
      <c r="A7" s="9">
        <v>4</v>
      </c>
      <c r="B7" s="10" t="s">
        <v>23</v>
      </c>
      <c r="C7" s="9"/>
      <c r="D7" s="9">
        <v>0</v>
      </c>
      <c r="E7" s="9"/>
      <c r="F7" s="9">
        <f t="shared" si="3"/>
        <v>0</v>
      </c>
      <c r="G7" s="9">
        <v>365</v>
      </c>
      <c r="H7" s="11">
        <f t="shared" si="4"/>
        <v>36.5</v>
      </c>
      <c r="I7" s="11">
        <f t="shared" si="5"/>
        <v>328.5</v>
      </c>
      <c r="J7" s="11">
        <f t="shared" si="6"/>
        <v>0</v>
      </c>
      <c r="K7" s="11"/>
      <c r="L7" s="11">
        <f t="shared" si="0"/>
        <v>0</v>
      </c>
      <c r="M7" s="11"/>
      <c r="N7" s="11">
        <f t="shared" si="1"/>
        <v>0</v>
      </c>
      <c r="O7" s="11"/>
      <c r="P7" s="11"/>
      <c r="Q7" s="12"/>
      <c r="R7" s="11"/>
      <c r="S7" s="11"/>
      <c r="T7" s="11"/>
      <c r="U7" s="11">
        <f t="shared" si="2"/>
        <v>0</v>
      </c>
      <c r="V7" s="13"/>
      <c r="W7" s="31" t="s">
        <v>21</v>
      </c>
      <c r="X7" s="37">
        <f>2500+1600+4000</f>
        <v>8100</v>
      </c>
      <c r="Y7" s="14"/>
    </row>
    <row r="8" spans="1:25" x14ac:dyDescent="0.25">
      <c r="A8" s="9">
        <v>5</v>
      </c>
      <c r="B8" s="10" t="s">
        <v>24</v>
      </c>
      <c r="C8" s="9"/>
      <c r="D8" s="9">
        <v>0</v>
      </c>
      <c r="E8" s="9">
        <v>0</v>
      </c>
      <c r="F8" s="9">
        <f t="shared" si="3"/>
        <v>0</v>
      </c>
      <c r="G8" s="9">
        <v>365</v>
      </c>
      <c r="H8" s="11">
        <f t="shared" si="4"/>
        <v>36.5</v>
      </c>
      <c r="I8" s="11">
        <f t="shared" si="5"/>
        <v>328.5</v>
      </c>
      <c r="J8" s="11">
        <f t="shared" si="6"/>
        <v>0</v>
      </c>
      <c r="K8" s="11"/>
      <c r="L8" s="11">
        <f t="shared" si="0"/>
        <v>0</v>
      </c>
      <c r="M8" s="11"/>
      <c r="N8" s="11">
        <f t="shared" si="1"/>
        <v>0</v>
      </c>
      <c r="O8" s="11"/>
      <c r="P8" s="11"/>
      <c r="Q8" s="12"/>
      <c r="R8" s="11"/>
      <c r="S8" s="11"/>
      <c r="T8" s="11"/>
      <c r="U8" s="11">
        <f t="shared" si="2"/>
        <v>0</v>
      </c>
      <c r="V8" s="13"/>
      <c r="W8" s="31" t="s">
        <v>3</v>
      </c>
      <c r="X8" s="38">
        <v>-1655000</v>
      </c>
      <c r="Y8" s="14"/>
    </row>
    <row r="9" spans="1:25" x14ac:dyDescent="0.25">
      <c r="A9" s="9">
        <v>6</v>
      </c>
      <c r="B9" s="10" t="s">
        <v>25</v>
      </c>
      <c r="C9" s="9"/>
      <c r="D9" s="9">
        <v>300</v>
      </c>
      <c r="E9" s="9">
        <v>300</v>
      </c>
      <c r="F9" s="9">
        <f t="shared" si="3"/>
        <v>0</v>
      </c>
      <c r="G9" s="9">
        <v>340</v>
      </c>
      <c r="H9" s="11">
        <f t="shared" si="4"/>
        <v>34</v>
      </c>
      <c r="I9" s="11">
        <f t="shared" si="5"/>
        <v>306</v>
      </c>
      <c r="J9" s="11">
        <f t="shared" si="6"/>
        <v>0</v>
      </c>
      <c r="K9" s="11"/>
      <c r="L9" s="11">
        <f t="shared" si="0"/>
        <v>0</v>
      </c>
      <c r="M9" s="11"/>
      <c r="N9" s="11">
        <f t="shared" si="1"/>
        <v>0</v>
      </c>
      <c r="O9" s="11"/>
      <c r="P9" s="11"/>
      <c r="Q9" s="12"/>
      <c r="R9" s="11"/>
      <c r="S9" s="11"/>
      <c r="T9" s="11"/>
      <c r="U9" s="11">
        <f t="shared" si="2"/>
        <v>0</v>
      </c>
      <c r="V9" s="13"/>
      <c r="W9" s="31"/>
      <c r="X9" s="31"/>
      <c r="Y9" s="14"/>
    </row>
    <row r="10" spans="1:25" x14ac:dyDescent="0.25">
      <c r="A10" s="9">
        <v>7</v>
      </c>
      <c r="B10" s="10" t="s">
        <v>26</v>
      </c>
      <c r="C10" s="9"/>
      <c r="D10" s="9">
        <v>0</v>
      </c>
      <c r="E10" s="9"/>
      <c r="F10" s="9">
        <f t="shared" si="3"/>
        <v>0</v>
      </c>
      <c r="G10" s="9">
        <v>340</v>
      </c>
      <c r="H10" s="11">
        <f t="shared" si="4"/>
        <v>34</v>
      </c>
      <c r="I10" s="11">
        <f t="shared" si="5"/>
        <v>306</v>
      </c>
      <c r="J10" s="11">
        <f t="shared" si="6"/>
        <v>0</v>
      </c>
      <c r="K10" s="11"/>
      <c r="L10" s="11">
        <f t="shared" si="0"/>
        <v>0</v>
      </c>
      <c r="M10" s="11"/>
      <c r="N10" s="11">
        <f t="shared" si="1"/>
        <v>0</v>
      </c>
      <c r="O10" s="11"/>
      <c r="P10" s="11"/>
      <c r="Q10" s="12"/>
      <c r="R10" s="11"/>
      <c r="S10" s="11"/>
      <c r="T10" s="11"/>
      <c r="U10" s="11">
        <f t="shared" si="2"/>
        <v>0</v>
      </c>
      <c r="V10" s="13"/>
      <c r="W10" s="31"/>
      <c r="X10" s="31"/>
      <c r="Y10" s="14"/>
    </row>
    <row r="11" spans="1:25" x14ac:dyDescent="0.25">
      <c r="A11" s="9">
        <v>8</v>
      </c>
      <c r="B11" s="10" t="s">
        <v>27</v>
      </c>
      <c r="C11" s="9"/>
      <c r="D11" s="9">
        <v>0</v>
      </c>
      <c r="E11" s="9"/>
      <c r="F11" s="9">
        <f t="shared" si="3"/>
        <v>0</v>
      </c>
      <c r="G11" s="9">
        <v>350</v>
      </c>
      <c r="H11" s="11">
        <f t="shared" si="4"/>
        <v>35</v>
      </c>
      <c r="I11" s="11">
        <f t="shared" si="5"/>
        <v>315</v>
      </c>
      <c r="J11" s="11">
        <f t="shared" si="6"/>
        <v>0</v>
      </c>
      <c r="K11" s="11"/>
      <c r="L11" s="11">
        <f t="shared" si="0"/>
        <v>0</v>
      </c>
      <c r="M11" s="11"/>
      <c r="N11" s="11">
        <f t="shared" si="1"/>
        <v>0</v>
      </c>
      <c r="O11" s="11"/>
      <c r="P11" s="11"/>
      <c r="Q11" s="12"/>
      <c r="R11" s="11"/>
      <c r="S11" s="11"/>
      <c r="T11" s="11"/>
      <c r="U11" s="11">
        <f t="shared" si="2"/>
        <v>0</v>
      </c>
      <c r="V11" s="13"/>
      <c r="W11" s="31"/>
      <c r="X11" s="31"/>
      <c r="Y11" s="14"/>
    </row>
    <row r="12" spans="1:25" x14ac:dyDescent="0.25">
      <c r="A12" s="9">
        <v>9</v>
      </c>
      <c r="B12" s="10" t="s">
        <v>28</v>
      </c>
      <c r="C12" s="9"/>
      <c r="D12" s="9">
        <v>0</v>
      </c>
      <c r="E12" s="9"/>
      <c r="F12" s="9">
        <f t="shared" si="3"/>
        <v>0</v>
      </c>
      <c r="G12" s="9">
        <v>365</v>
      </c>
      <c r="H12" s="11">
        <f t="shared" si="4"/>
        <v>36.5</v>
      </c>
      <c r="I12" s="11">
        <f t="shared" si="5"/>
        <v>328.5</v>
      </c>
      <c r="J12" s="11">
        <f t="shared" si="6"/>
        <v>0</v>
      </c>
      <c r="K12" s="11"/>
      <c r="L12" s="11">
        <f t="shared" si="0"/>
        <v>0</v>
      </c>
      <c r="M12" s="11"/>
      <c r="N12" s="11">
        <f t="shared" si="1"/>
        <v>0</v>
      </c>
      <c r="O12" s="11"/>
      <c r="P12" s="11"/>
      <c r="Q12" s="12"/>
      <c r="R12" s="11"/>
      <c r="S12" s="11"/>
      <c r="T12" s="11"/>
      <c r="U12" s="11">
        <f t="shared" si="2"/>
        <v>0</v>
      </c>
      <c r="V12" s="13"/>
      <c r="W12" s="31"/>
      <c r="X12" s="31"/>
      <c r="Y12" s="14"/>
    </row>
    <row r="13" spans="1:25" x14ac:dyDescent="0.25">
      <c r="A13" s="9">
        <v>10</v>
      </c>
      <c r="B13" s="10" t="s">
        <v>29</v>
      </c>
      <c r="C13" s="9"/>
      <c r="D13" s="9">
        <v>0</v>
      </c>
      <c r="E13" s="9"/>
      <c r="F13" s="9">
        <f t="shared" si="3"/>
        <v>0</v>
      </c>
      <c r="G13" s="9">
        <v>375</v>
      </c>
      <c r="H13" s="11">
        <f t="shared" si="4"/>
        <v>37.5</v>
      </c>
      <c r="I13" s="11">
        <f t="shared" si="5"/>
        <v>337.5</v>
      </c>
      <c r="J13" s="11">
        <f t="shared" si="6"/>
        <v>0</v>
      </c>
      <c r="K13" s="11"/>
      <c r="L13" s="11">
        <f t="shared" si="0"/>
        <v>0</v>
      </c>
      <c r="M13" s="11"/>
      <c r="N13" s="11">
        <f t="shared" si="1"/>
        <v>0</v>
      </c>
      <c r="O13" s="11"/>
      <c r="P13" s="11"/>
      <c r="Q13" s="12"/>
      <c r="R13" s="11"/>
      <c r="S13" s="11"/>
      <c r="T13" s="11"/>
      <c r="U13" s="11">
        <f t="shared" si="2"/>
        <v>0</v>
      </c>
      <c r="V13" s="13"/>
      <c r="W13" s="31"/>
      <c r="X13" s="31"/>
      <c r="Y13" s="14"/>
    </row>
    <row r="14" spans="1:25" x14ac:dyDescent="0.25">
      <c r="A14" s="9">
        <v>11</v>
      </c>
      <c r="B14" s="10" t="s">
        <v>30</v>
      </c>
      <c r="C14" s="9">
        <v>1000</v>
      </c>
      <c r="D14" s="9">
        <v>1024</v>
      </c>
      <c r="E14" s="9">
        <v>888</v>
      </c>
      <c r="F14" s="9">
        <f>D14-E14</f>
        <v>136</v>
      </c>
      <c r="G14" s="9">
        <v>210</v>
      </c>
      <c r="H14" s="11"/>
      <c r="I14" s="11">
        <f t="shared" si="5"/>
        <v>210</v>
      </c>
      <c r="J14" s="11">
        <f t="shared" si="6"/>
        <v>28560</v>
      </c>
      <c r="K14" s="11">
        <v>6</v>
      </c>
      <c r="L14" s="11">
        <f t="shared" si="0"/>
        <v>816</v>
      </c>
      <c r="M14" s="11">
        <v>16.8</v>
      </c>
      <c r="N14" s="11">
        <f t="shared" si="1"/>
        <v>2284.8000000000002</v>
      </c>
      <c r="O14" s="11">
        <f>P14/F14</f>
        <v>20</v>
      </c>
      <c r="P14" s="11">
        <v>2720</v>
      </c>
      <c r="Q14" s="11">
        <v>38.35</v>
      </c>
      <c r="R14" s="11">
        <f>Q14*F14</f>
        <v>5215.6000000000004</v>
      </c>
      <c r="S14" s="11">
        <v>5.62</v>
      </c>
      <c r="T14" s="11">
        <f>S14*F14</f>
        <v>764.32</v>
      </c>
      <c r="U14" s="11">
        <f t="shared" si="2"/>
        <v>16759.28</v>
      </c>
      <c r="V14" s="13">
        <f t="shared" ref="V14:V19" si="7">U14/F14</f>
        <v>123.22999999999999</v>
      </c>
      <c r="W14" s="31"/>
      <c r="X14" s="31"/>
      <c r="Y14" s="14"/>
    </row>
    <row r="15" spans="1:25" x14ac:dyDescent="0.25">
      <c r="A15" s="9">
        <v>12</v>
      </c>
      <c r="B15" s="10" t="s">
        <v>31</v>
      </c>
      <c r="C15" s="9">
        <v>4000</v>
      </c>
      <c r="D15" s="9">
        <v>2016</v>
      </c>
      <c r="E15" s="9">
        <v>1916</v>
      </c>
      <c r="F15" s="9">
        <f t="shared" ref="F15:F18" si="8">D15-E15</f>
        <v>100</v>
      </c>
      <c r="G15" s="9">
        <v>250</v>
      </c>
      <c r="H15" s="11"/>
      <c r="I15" s="11">
        <f t="shared" si="5"/>
        <v>250</v>
      </c>
      <c r="J15" s="11">
        <f t="shared" si="6"/>
        <v>25000</v>
      </c>
      <c r="K15" s="11">
        <v>6</v>
      </c>
      <c r="L15" s="11">
        <f t="shared" si="0"/>
        <v>600</v>
      </c>
      <c r="M15" s="11">
        <v>16.8</v>
      </c>
      <c r="N15" s="11">
        <f t="shared" si="1"/>
        <v>1680</v>
      </c>
      <c r="O15" s="11">
        <f>P15/F15</f>
        <v>17</v>
      </c>
      <c r="P15" s="11">
        <v>1700</v>
      </c>
      <c r="Q15" s="11">
        <v>38.35</v>
      </c>
      <c r="R15" s="11">
        <f>Q15*F15</f>
        <v>3835</v>
      </c>
      <c r="S15" s="11">
        <v>5.62</v>
      </c>
      <c r="T15" s="11">
        <f>S15*F15</f>
        <v>562</v>
      </c>
      <c r="U15" s="11">
        <f t="shared" si="2"/>
        <v>16623</v>
      </c>
      <c r="V15" s="13">
        <f t="shared" si="7"/>
        <v>166.23</v>
      </c>
      <c r="W15" s="31"/>
      <c r="X15" s="31"/>
      <c r="Y15" s="14"/>
    </row>
    <row r="16" spans="1:25" x14ac:dyDescent="0.25">
      <c r="A16" s="9">
        <v>13</v>
      </c>
      <c r="B16" s="10" t="s">
        <v>32</v>
      </c>
      <c r="C16" s="9">
        <v>6000</v>
      </c>
      <c r="D16" s="9">
        <v>2016</v>
      </c>
      <c r="E16" s="9">
        <v>1832</v>
      </c>
      <c r="F16" s="9">
        <f t="shared" si="8"/>
        <v>184</v>
      </c>
      <c r="G16" s="9">
        <v>290</v>
      </c>
      <c r="H16" s="11"/>
      <c r="I16" s="11">
        <f t="shared" si="5"/>
        <v>290</v>
      </c>
      <c r="J16" s="11">
        <f t="shared" si="6"/>
        <v>53360</v>
      </c>
      <c r="K16" s="11">
        <v>6</v>
      </c>
      <c r="L16" s="11">
        <f t="shared" si="0"/>
        <v>1104</v>
      </c>
      <c r="M16" s="11">
        <v>16.8</v>
      </c>
      <c r="N16" s="11">
        <f t="shared" si="1"/>
        <v>3091.2000000000003</v>
      </c>
      <c r="O16" s="11">
        <f>P16/F16</f>
        <v>22</v>
      </c>
      <c r="P16" s="11">
        <v>4048</v>
      </c>
      <c r="Q16" s="11">
        <v>38.35</v>
      </c>
      <c r="R16" s="11">
        <f>Q16*F16</f>
        <v>7056.4000000000005</v>
      </c>
      <c r="S16" s="11">
        <v>5.62</v>
      </c>
      <c r="T16" s="11">
        <f>S16*F16</f>
        <v>1034.08</v>
      </c>
      <c r="U16" s="11">
        <f t="shared" si="2"/>
        <v>37026.32</v>
      </c>
      <c r="V16" s="13">
        <f t="shared" si="7"/>
        <v>201.23</v>
      </c>
      <c r="W16" s="31"/>
      <c r="X16" s="31"/>
      <c r="Y16" s="14"/>
    </row>
    <row r="17" spans="1:25" x14ac:dyDescent="0.25">
      <c r="A17" s="9">
        <v>14</v>
      </c>
      <c r="B17" s="10" t="s">
        <v>33</v>
      </c>
      <c r="C17" s="26">
        <v>500</v>
      </c>
      <c r="D17" s="26">
        <v>512</v>
      </c>
      <c r="E17" s="26">
        <v>392</v>
      </c>
      <c r="F17" s="9">
        <f t="shared" si="8"/>
        <v>120</v>
      </c>
      <c r="G17" s="9">
        <v>290</v>
      </c>
      <c r="H17" s="11"/>
      <c r="I17" s="11">
        <f t="shared" si="5"/>
        <v>290</v>
      </c>
      <c r="J17" s="11">
        <f t="shared" si="6"/>
        <v>34800</v>
      </c>
      <c r="K17" s="11">
        <v>6</v>
      </c>
      <c r="L17" s="11">
        <f t="shared" si="0"/>
        <v>720</v>
      </c>
      <c r="M17" s="11">
        <v>16.8</v>
      </c>
      <c r="N17" s="11">
        <f t="shared" si="1"/>
        <v>2016</v>
      </c>
      <c r="O17" s="11">
        <f>P17/F17</f>
        <v>20</v>
      </c>
      <c r="P17" s="11">
        <v>2400</v>
      </c>
      <c r="Q17" s="11">
        <v>38.35</v>
      </c>
      <c r="R17" s="11">
        <f>Q17*F17</f>
        <v>4602</v>
      </c>
      <c r="S17" s="11">
        <v>5.62</v>
      </c>
      <c r="T17" s="11">
        <f>S17*F17</f>
        <v>674.4</v>
      </c>
      <c r="U17" s="11">
        <f t="shared" si="2"/>
        <v>24387.599999999999</v>
      </c>
      <c r="V17" s="13">
        <f t="shared" si="7"/>
        <v>203.23</v>
      </c>
      <c r="W17" s="31"/>
      <c r="X17" s="31"/>
      <c r="Y17" s="39"/>
    </row>
    <row r="18" spans="1:25" x14ac:dyDescent="0.25">
      <c r="A18" s="9">
        <v>15</v>
      </c>
      <c r="B18" s="10" t="s">
        <v>48</v>
      </c>
      <c r="C18" s="26"/>
      <c r="D18" s="26">
        <v>384</v>
      </c>
      <c r="E18" s="26">
        <v>0</v>
      </c>
      <c r="F18" s="9">
        <f t="shared" si="8"/>
        <v>384</v>
      </c>
      <c r="G18" s="9">
        <v>290</v>
      </c>
      <c r="H18" s="11"/>
      <c r="I18" s="11">
        <f t="shared" si="5"/>
        <v>290</v>
      </c>
      <c r="J18" s="11">
        <f t="shared" si="6"/>
        <v>111360</v>
      </c>
      <c r="K18" s="11"/>
      <c r="L18" s="11"/>
      <c r="M18" s="11"/>
      <c r="N18" s="11"/>
      <c r="O18" s="11"/>
      <c r="P18" s="11"/>
      <c r="Q18" s="11"/>
      <c r="R18" s="11"/>
      <c r="S18" s="11">
        <v>55</v>
      </c>
      <c r="T18" s="11">
        <f>S18*F18</f>
        <v>21120</v>
      </c>
      <c r="U18" s="11">
        <f t="shared" si="2"/>
        <v>90240</v>
      </c>
      <c r="V18" s="13">
        <f t="shared" si="7"/>
        <v>235</v>
      </c>
      <c r="W18" s="31"/>
      <c r="X18" s="31"/>
      <c r="Y18" s="39"/>
    </row>
    <row r="19" spans="1:25" ht="15.75" x14ac:dyDescent="0.25">
      <c r="A19" s="15"/>
      <c r="B19" s="16" t="s">
        <v>34</v>
      </c>
      <c r="C19" s="46">
        <f>SUM(C4:C18)</f>
        <v>17500</v>
      </c>
      <c r="D19" s="15">
        <f>SUM(D4:D18)</f>
        <v>13302</v>
      </c>
      <c r="E19" s="15">
        <f>SUM(E4:E18)</f>
        <v>10131</v>
      </c>
      <c r="F19" s="15">
        <f>D19-E19</f>
        <v>3171</v>
      </c>
      <c r="G19" s="15"/>
      <c r="H19" s="15"/>
      <c r="I19" s="15"/>
      <c r="J19" s="15">
        <f>SUM(J4:J18)</f>
        <v>956943</v>
      </c>
      <c r="K19" s="15"/>
      <c r="L19" s="15">
        <f>SUM(L4:L17)</f>
        <v>25710</v>
      </c>
      <c r="M19" s="15"/>
      <c r="N19" s="15">
        <f t="shared" ref="N19:P19" si="9">SUM(N4:N17)</f>
        <v>62640.479999999996</v>
      </c>
      <c r="O19" s="15"/>
      <c r="P19" s="15">
        <f t="shared" si="9"/>
        <v>34346</v>
      </c>
      <c r="Q19" s="17"/>
      <c r="R19" s="15"/>
      <c r="S19" s="15"/>
      <c r="T19" s="15"/>
      <c r="U19" s="15">
        <f>SUM(U4:U18)</f>
        <v>741187.72</v>
      </c>
      <c r="V19" s="18">
        <f t="shared" si="7"/>
        <v>233.73942604856512</v>
      </c>
      <c r="W19" s="15"/>
      <c r="X19" s="15">
        <f>SUM(X4:X18)</f>
        <v>853373</v>
      </c>
      <c r="Y19" s="33">
        <f>(U19-X19)</f>
        <v>-112185.28000000003</v>
      </c>
    </row>
  </sheetData>
  <mergeCells count="3">
    <mergeCell ref="A2:F2"/>
    <mergeCell ref="A1:F1"/>
    <mergeCell ref="W3:X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9D74B1-7D47-4E8B-B2D2-4D6F05D94E1F}">
  <dimension ref="A1:Y18"/>
  <sheetViews>
    <sheetView workbookViewId="0">
      <selection activeCell="A2" sqref="A1:F2"/>
    </sheetView>
  </sheetViews>
  <sheetFormatPr defaultColWidth="9.28515625" defaultRowHeight="15" x14ac:dyDescent="0.25"/>
  <cols>
    <col min="1" max="1" width="3.140625" bestFit="1" customWidth="1"/>
    <col min="2" max="2" width="15.140625" bestFit="1" customWidth="1"/>
    <col min="3" max="3" width="7.42578125" bestFit="1" customWidth="1"/>
    <col min="4" max="4" width="5.7109375" bestFit="1" customWidth="1"/>
    <col min="5" max="5" width="7" bestFit="1" customWidth="1"/>
    <col min="6" max="6" width="5.5703125" bestFit="1" customWidth="1"/>
    <col min="7" max="7" width="7.42578125" bestFit="1" customWidth="1"/>
    <col min="8" max="8" width="5" bestFit="1" customWidth="1"/>
    <col min="9" max="9" width="6" bestFit="1" customWidth="1"/>
    <col min="10" max="10" width="8.140625" bestFit="1" customWidth="1"/>
    <col min="11" max="11" width="7.28515625" bestFit="1" customWidth="1"/>
    <col min="13" max="13" width="7" bestFit="1" customWidth="1"/>
    <col min="14" max="14" width="11.28515625" bestFit="1" customWidth="1"/>
    <col min="15" max="15" width="6.5703125" bestFit="1" customWidth="1"/>
    <col min="16" max="16" width="6.7109375" bestFit="1" customWidth="1"/>
    <col min="17" max="18" width="6" bestFit="1" customWidth="1"/>
    <col min="19" max="19" width="6.140625" bestFit="1" customWidth="1"/>
    <col min="20" max="20" width="4.42578125" bestFit="1" customWidth="1"/>
    <col min="21" max="21" width="12.42578125" bestFit="1" customWidth="1"/>
    <col min="22" max="22" width="7.85546875" bestFit="1" customWidth="1"/>
    <col min="23" max="23" width="9.42578125" bestFit="1" customWidth="1"/>
    <col min="24" max="24" width="9" bestFit="1" customWidth="1"/>
    <col min="25" max="25" width="12.5703125" bestFit="1" customWidth="1"/>
  </cols>
  <sheetData>
    <row r="1" spans="1:25" x14ac:dyDescent="0.25">
      <c r="A1" s="45" t="s">
        <v>35</v>
      </c>
      <c r="B1" s="45"/>
      <c r="C1" s="45"/>
      <c r="D1" s="45"/>
      <c r="E1" s="45"/>
      <c r="F1" s="45"/>
      <c r="W1" s="35"/>
      <c r="X1" s="35"/>
      <c r="Y1" s="35"/>
    </row>
    <row r="2" spans="1:25" x14ac:dyDescent="0.25">
      <c r="A2" s="44" t="s">
        <v>43</v>
      </c>
      <c r="B2" s="44"/>
      <c r="C2" s="44"/>
      <c r="D2" s="44"/>
      <c r="E2" s="44"/>
      <c r="F2" s="44"/>
      <c r="W2" s="36"/>
      <c r="X2" s="36"/>
      <c r="Y2" s="36"/>
    </row>
    <row r="3" spans="1:25" ht="30" x14ac:dyDescent="0.25">
      <c r="A3" s="1" t="s">
        <v>0</v>
      </c>
      <c r="B3" s="2" t="s">
        <v>1</v>
      </c>
      <c r="C3" s="2" t="s">
        <v>37</v>
      </c>
      <c r="D3" s="1" t="s">
        <v>2</v>
      </c>
      <c r="E3" s="1" t="s">
        <v>3</v>
      </c>
      <c r="F3" s="1" t="s">
        <v>4</v>
      </c>
      <c r="G3" s="1" t="s">
        <v>5</v>
      </c>
      <c r="H3" s="3">
        <v>0.1</v>
      </c>
      <c r="I3" s="1" t="s">
        <v>6</v>
      </c>
      <c r="J3" s="1" t="s">
        <v>7</v>
      </c>
      <c r="K3" s="4" t="s">
        <v>8</v>
      </c>
      <c r="L3" s="4" t="s">
        <v>9</v>
      </c>
      <c r="M3" s="1" t="s">
        <v>10</v>
      </c>
      <c r="N3" s="1" t="s">
        <v>11</v>
      </c>
      <c r="O3" s="4" t="s">
        <v>12</v>
      </c>
      <c r="P3" s="4" t="s">
        <v>13</v>
      </c>
      <c r="Q3" s="5" t="s">
        <v>14</v>
      </c>
      <c r="R3" s="4" t="s">
        <v>15</v>
      </c>
      <c r="S3" s="4" t="s">
        <v>39</v>
      </c>
      <c r="T3" s="4" t="s">
        <v>40</v>
      </c>
      <c r="U3" s="4" t="s">
        <v>16</v>
      </c>
      <c r="V3" s="6" t="s">
        <v>17</v>
      </c>
      <c r="W3" s="42" t="s">
        <v>18</v>
      </c>
      <c r="X3" s="43"/>
      <c r="Y3" s="7" t="s">
        <v>45</v>
      </c>
    </row>
    <row r="4" spans="1:25" x14ac:dyDescent="0.25">
      <c r="A4" s="9">
        <v>1</v>
      </c>
      <c r="B4" s="10" t="s">
        <v>19</v>
      </c>
      <c r="C4" s="9">
        <v>500</v>
      </c>
      <c r="D4" s="9">
        <v>2010</v>
      </c>
      <c r="E4" s="27">
        <v>1077</v>
      </c>
      <c r="F4" s="9">
        <f>D4-E4</f>
        <v>933</v>
      </c>
      <c r="G4" s="9">
        <v>350</v>
      </c>
      <c r="H4" s="11">
        <f>G4*10%</f>
        <v>35</v>
      </c>
      <c r="I4" s="11">
        <f>G4-H4</f>
        <v>315</v>
      </c>
      <c r="J4" s="11">
        <f>I4*F4</f>
        <v>293895</v>
      </c>
      <c r="K4" s="11">
        <v>10</v>
      </c>
      <c r="L4" s="11">
        <f t="shared" ref="L4:L16" si="0">K4*F4</f>
        <v>9330</v>
      </c>
      <c r="M4" s="11">
        <v>18.876000000000001</v>
      </c>
      <c r="N4" s="11">
        <f t="shared" ref="N4:N16" si="1">M4*F4</f>
        <v>17611.308000000001</v>
      </c>
      <c r="O4" s="11">
        <f>P4/F4</f>
        <v>10</v>
      </c>
      <c r="P4" s="11">
        <v>9330</v>
      </c>
      <c r="Q4" s="12">
        <f>R4/F4</f>
        <v>21</v>
      </c>
      <c r="R4" s="11">
        <v>19593</v>
      </c>
      <c r="S4" s="11"/>
      <c r="T4" s="11"/>
      <c r="U4" s="11">
        <f t="shared" ref="U4:U17" si="2">J4-(L4+N4+P4+R4+T4)</f>
        <v>238030.69199999998</v>
      </c>
      <c r="V4" s="13">
        <f>U4/F4</f>
        <v>255.12399999999997</v>
      </c>
      <c r="W4" s="31" t="s">
        <v>46</v>
      </c>
      <c r="X4" s="40">
        <v>150246</v>
      </c>
      <c r="Y4" s="14"/>
    </row>
    <row r="5" spans="1:25" x14ac:dyDescent="0.25">
      <c r="A5" s="9">
        <v>2</v>
      </c>
      <c r="B5" s="10" t="s">
        <v>20</v>
      </c>
      <c r="C5" s="9">
        <v>1000</v>
      </c>
      <c r="D5" s="9">
        <v>2520</v>
      </c>
      <c r="E5" s="27">
        <v>1836</v>
      </c>
      <c r="F5" s="9">
        <f t="shared" ref="F5:F13" si="3">D5-E5</f>
        <v>684</v>
      </c>
      <c r="G5" s="9">
        <v>350</v>
      </c>
      <c r="H5" s="11">
        <f t="shared" ref="H5:H13" si="4">G5*10%</f>
        <v>35</v>
      </c>
      <c r="I5" s="11">
        <f t="shared" ref="I5:I17" si="5">G5-H5</f>
        <v>315</v>
      </c>
      <c r="J5" s="11">
        <f t="shared" ref="J5:J17" si="6">I5*F5</f>
        <v>215460</v>
      </c>
      <c r="K5" s="11">
        <v>10</v>
      </c>
      <c r="L5" s="11">
        <f t="shared" si="0"/>
        <v>6840</v>
      </c>
      <c r="M5" s="11">
        <v>18.876000000000001</v>
      </c>
      <c r="N5" s="11">
        <f t="shared" si="1"/>
        <v>12911.184000000001</v>
      </c>
      <c r="O5" s="11">
        <f>P5/F5</f>
        <v>10</v>
      </c>
      <c r="P5" s="11">
        <v>6840</v>
      </c>
      <c r="Q5" s="12">
        <f>R5/F5</f>
        <v>21</v>
      </c>
      <c r="R5" s="11">
        <v>14364</v>
      </c>
      <c r="S5" s="11"/>
      <c r="T5" s="11"/>
      <c r="U5" s="11">
        <f t="shared" si="2"/>
        <v>174504.81599999999</v>
      </c>
      <c r="V5" s="13">
        <f>U5/F5</f>
        <v>255.124</v>
      </c>
      <c r="W5" s="31" t="s">
        <v>11</v>
      </c>
      <c r="X5" s="40">
        <v>300000</v>
      </c>
      <c r="Y5" s="14"/>
    </row>
    <row r="6" spans="1:25" x14ac:dyDescent="0.25">
      <c r="A6" s="9">
        <v>3</v>
      </c>
      <c r="B6" s="10" t="s">
        <v>22</v>
      </c>
      <c r="C6" s="9"/>
      <c r="D6" s="9">
        <v>0</v>
      </c>
      <c r="E6" s="27"/>
      <c r="F6" s="9">
        <f t="shared" si="3"/>
        <v>0</v>
      </c>
      <c r="G6" s="9">
        <v>340</v>
      </c>
      <c r="H6" s="11">
        <f t="shared" si="4"/>
        <v>34</v>
      </c>
      <c r="I6" s="11">
        <f t="shared" si="5"/>
        <v>306</v>
      </c>
      <c r="J6" s="11">
        <f t="shared" si="6"/>
        <v>0</v>
      </c>
      <c r="K6" s="11"/>
      <c r="L6" s="11">
        <f t="shared" si="0"/>
        <v>0</v>
      </c>
      <c r="M6" s="11"/>
      <c r="N6" s="11">
        <f t="shared" si="1"/>
        <v>0</v>
      </c>
      <c r="O6" s="11"/>
      <c r="P6" s="11"/>
      <c r="Q6" s="12"/>
      <c r="R6" s="11"/>
      <c r="S6" s="11"/>
      <c r="T6" s="11"/>
      <c r="U6" s="11">
        <f t="shared" si="2"/>
        <v>0</v>
      </c>
      <c r="V6" s="13"/>
      <c r="W6" s="31" t="s">
        <v>47</v>
      </c>
      <c r="X6" s="40"/>
      <c r="Y6" s="14"/>
    </row>
    <row r="7" spans="1:25" x14ac:dyDescent="0.25">
      <c r="A7" s="9">
        <v>4</v>
      </c>
      <c r="B7" s="10" t="s">
        <v>23</v>
      </c>
      <c r="C7" s="9"/>
      <c r="D7" s="9">
        <v>0</v>
      </c>
      <c r="E7" s="27"/>
      <c r="F7" s="9">
        <f t="shared" si="3"/>
        <v>0</v>
      </c>
      <c r="G7" s="9">
        <v>365</v>
      </c>
      <c r="H7" s="11">
        <f t="shared" si="4"/>
        <v>36.5</v>
      </c>
      <c r="I7" s="11">
        <f t="shared" si="5"/>
        <v>328.5</v>
      </c>
      <c r="J7" s="11">
        <f t="shared" si="6"/>
        <v>0</v>
      </c>
      <c r="K7" s="11"/>
      <c r="L7" s="11">
        <f t="shared" si="0"/>
        <v>0</v>
      </c>
      <c r="M7" s="11"/>
      <c r="N7" s="11">
        <f t="shared" si="1"/>
        <v>0</v>
      </c>
      <c r="O7" s="11"/>
      <c r="P7" s="11"/>
      <c r="Q7" s="12"/>
      <c r="R7" s="11"/>
      <c r="S7" s="11"/>
      <c r="T7" s="11"/>
      <c r="U7" s="11">
        <f t="shared" si="2"/>
        <v>0</v>
      </c>
      <c r="V7" s="13"/>
      <c r="W7" s="31" t="s">
        <v>21</v>
      </c>
      <c r="X7" s="40">
        <f>4000+12000+4400+12000+12000+12000</f>
        <v>56400</v>
      </c>
      <c r="Y7" s="14"/>
    </row>
    <row r="8" spans="1:25" x14ac:dyDescent="0.25">
      <c r="A8" s="9">
        <v>5</v>
      </c>
      <c r="B8" s="10" t="s">
        <v>24</v>
      </c>
      <c r="C8" s="9"/>
      <c r="D8" s="9">
        <v>0</v>
      </c>
      <c r="E8" s="27"/>
      <c r="F8" s="9">
        <f t="shared" si="3"/>
        <v>0</v>
      </c>
      <c r="G8" s="9">
        <v>365</v>
      </c>
      <c r="H8" s="11">
        <f t="shared" si="4"/>
        <v>36.5</v>
      </c>
      <c r="I8" s="11">
        <f t="shared" si="5"/>
        <v>328.5</v>
      </c>
      <c r="J8" s="11">
        <f t="shared" si="6"/>
        <v>0</v>
      </c>
      <c r="K8" s="11"/>
      <c r="L8" s="11">
        <f t="shared" si="0"/>
        <v>0</v>
      </c>
      <c r="M8" s="11"/>
      <c r="N8" s="11">
        <f t="shared" si="1"/>
        <v>0</v>
      </c>
      <c r="O8" s="11"/>
      <c r="P8" s="11"/>
      <c r="Q8" s="12"/>
      <c r="R8" s="11"/>
      <c r="S8" s="11"/>
      <c r="T8" s="11"/>
      <c r="U8" s="11">
        <f t="shared" si="2"/>
        <v>0</v>
      </c>
      <c r="V8" s="13"/>
      <c r="W8" s="31" t="s">
        <v>3</v>
      </c>
      <c r="X8" s="41">
        <v>-32000</v>
      </c>
      <c r="Y8" s="14"/>
    </row>
    <row r="9" spans="1:25" x14ac:dyDescent="0.25">
      <c r="A9" s="9">
        <v>6</v>
      </c>
      <c r="B9" s="10" t="s">
        <v>25</v>
      </c>
      <c r="C9" s="9"/>
      <c r="D9" s="9">
        <v>0</v>
      </c>
      <c r="E9" s="27"/>
      <c r="F9" s="9">
        <f t="shared" si="3"/>
        <v>0</v>
      </c>
      <c r="G9" s="9">
        <v>340</v>
      </c>
      <c r="H9" s="11">
        <f t="shared" si="4"/>
        <v>34</v>
      </c>
      <c r="I9" s="11">
        <f t="shared" si="5"/>
        <v>306</v>
      </c>
      <c r="J9" s="11">
        <f t="shared" si="6"/>
        <v>0</v>
      </c>
      <c r="K9" s="11"/>
      <c r="L9" s="11">
        <f t="shared" si="0"/>
        <v>0</v>
      </c>
      <c r="M9" s="11"/>
      <c r="N9" s="11">
        <f t="shared" si="1"/>
        <v>0</v>
      </c>
      <c r="O9" s="11"/>
      <c r="P9" s="11"/>
      <c r="Q9" s="12"/>
      <c r="R9" s="11"/>
      <c r="S9" s="11"/>
      <c r="T9" s="11"/>
      <c r="U9" s="11">
        <f t="shared" si="2"/>
        <v>0</v>
      </c>
      <c r="V9" s="13"/>
      <c r="W9" s="31"/>
      <c r="X9" s="31"/>
      <c r="Y9" s="14"/>
    </row>
    <row r="10" spans="1:25" x14ac:dyDescent="0.25">
      <c r="A10" s="9">
        <v>7</v>
      </c>
      <c r="B10" s="10" t="s">
        <v>26</v>
      </c>
      <c r="C10" s="9"/>
      <c r="D10" s="9">
        <v>0</v>
      </c>
      <c r="E10" s="27"/>
      <c r="F10" s="9">
        <f t="shared" si="3"/>
        <v>0</v>
      </c>
      <c r="G10" s="9">
        <v>340</v>
      </c>
      <c r="H10" s="11">
        <f t="shared" si="4"/>
        <v>34</v>
      </c>
      <c r="I10" s="11">
        <f t="shared" si="5"/>
        <v>306</v>
      </c>
      <c r="J10" s="11">
        <f t="shared" si="6"/>
        <v>0</v>
      </c>
      <c r="K10" s="11"/>
      <c r="L10" s="11">
        <f t="shared" si="0"/>
        <v>0</v>
      </c>
      <c r="M10" s="11"/>
      <c r="N10" s="11">
        <f t="shared" si="1"/>
        <v>0</v>
      </c>
      <c r="O10" s="11"/>
      <c r="P10" s="11"/>
      <c r="Q10" s="12"/>
      <c r="R10" s="11"/>
      <c r="S10" s="11"/>
      <c r="T10" s="11"/>
      <c r="U10" s="11">
        <f t="shared" si="2"/>
        <v>0</v>
      </c>
      <c r="V10" s="13"/>
      <c r="W10" s="31"/>
      <c r="X10" s="31"/>
      <c r="Y10" s="14"/>
    </row>
    <row r="11" spans="1:25" x14ac:dyDescent="0.25">
      <c r="A11" s="9">
        <v>8</v>
      </c>
      <c r="B11" s="10" t="s">
        <v>27</v>
      </c>
      <c r="C11" s="9"/>
      <c r="D11" s="9">
        <v>0</v>
      </c>
      <c r="E11" s="27"/>
      <c r="F11" s="9">
        <f t="shared" si="3"/>
        <v>0</v>
      </c>
      <c r="G11" s="9">
        <v>350</v>
      </c>
      <c r="H11" s="11">
        <f t="shared" si="4"/>
        <v>35</v>
      </c>
      <c r="I11" s="11">
        <f t="shared" si="5"/>
        <v>315</v>
      </c>
      <c r="J11" s="11">
        <f t="shared" si="6"/>
        <v>0</v>
      </c>
      <c r="K11" s="11"/>
      <c r="L11" s="11">
        <f t="shared" si="0"/>
        <v>0</v>
      </c>
      <c r="M11" s="11"/>
      <c r="N11" s="11">
        <f t="shared" si="1"/>
        <v>0</v>
      </c>
      <c r="O11" s="11"/>
      <c r="P11" s="11"/>
      <c r="Q11" s="12"/>
      <c r="R11" s="11"/>
      <c r="S11" s="11"/>
      <c r="T11" s="11"/>
      <c r="U11" s="11">
        <f t="shared" si="2"/>
        <v>0</v>
      </c>
      <c r="V11" s="13"/>
      <c r="W11" s="31"/>
      <c r="X11" s="31"/>
      <c r="Y11" s="14"/>
    </row>
    <row r="12" spans="1:25" x14ac:dyDescent="0.25">
      <c r="A12" s="9">
        <v>9</v>
      </c>
      <c r="B12" s="10" t="s">
        <v>28</v>
      </c>
      <c r="C12" s="9"/>
      <c r="D12" s="9">
        <v>0</v>
      </c>
      <c r="E12" s="27"/>
      <c r="F12" s="9">
        <f t="shared" si="3"/>
        <v>0</v>
      </c>
      <c r="G12" s="9">
        <v>365</v>
      </c>
      <c r="H12" s="11">
        <f t="shared" si="4"/>
        <v>36.5</v>
      </c>
      <c r="I12" s="11">
        <f t="shared" si="5"/>
        <v>328.5</v>
      </c>
      <c r="J12" s="11">
        <f t="shared" si="6"/>
        <v>0</v>
      </c>
      <c r="K12" s="11"/>
      <c r="L12" s="11">
        <f t="shared" si="0"/>
        <v>0</v>
      </c>
      <c r="M12" s="11"/>
      <c r="N12" s="11">
        <f t="shared" si="1"/>
        <v>0</v>
      </c>
      <c r="O12" s="11"/>
      <c r="P12" s="11"/>
      <c r="Q12" s="12"/>
      <c r="R12" s="11"/>
      <c r="S12" s="11"/>
      <c r="T12" s="11"/>
      <c r="U12" s="11">
        <f t="shared" si="2"/>
        <v>0</v>
      </c>
      <c r="V12" s="13"/>
      <c r="W12" s="31"/>
      <c r="X12" s="31"/>
      <c r="Y12" s="14"/>
    </row>
    <row r="13" spans="1:25" x14ac:dyDescent="0.25">
      <c r="A13" s="9">
        <v>10</v>
      </c>
      <c r="B13" s="10" t="s">
        <v>29</v>
      </c>
      <c r="C13" s="9"/>
      <c r="D13" s="9">
        <v>0</v>
      </c>
      <c r="E13" s="27"/>
      <c r="F13" s="9">
        <f t="shared" si="3"/>
        <v>0</v>
      </c>
      <c r="G13" s="9">
        <v>375</v>
      </c>
      <c r="H13" s="11">
        <f t="shared" si="4"/>
        <v>37.5</v>
      </c>
      <c r="I13" s="11">
        <f t="shared" si="5"/>
        <v>337.5</v>
      </c>
      <c r="J13" s="11">
        <f t="shared" si="6"/>
        <v>0</v>
      </c>
      <c r="K13" s="11"/>
      <c r="L13" s="11">
        <f t="shared" si="0"/>
        <v>0</v>
      </c>
      <c r="M13" s="11"/>
      <c r="N13" s="11">
        <f t="shared" si="1"/>
        <v>0</v>
      </c>
      <c r="O13" s="11"/>
      <c r="P13" s="11"/>
      <c r="Q13" s="12"/>
      <c r="R13" s="11"/>
      <c r="S13" s="11"/>
      <c r="T13" s="11"/>
      <c r="U13" s="11">
        <f t="shared" si="2"/>
        <v>0</v>
      </c>
      <c r="V13" s="13"/>
      <c r="W13" s="31"/>
      <c r="X13" s="31"/>
      <c r="Y13" s="14"/>
    </row>
    <row r="14" spans="1:25" x14ac:dyDescent="0.25">
      <c r="A14" s="9">
        <v>11</v>
      </c>
      <c r="B14" s="10" t="s">
        <v>30</v>
      </c>
      <c r="C14" s="9">
        <v>2000</v>
      </c>
      <c r="D14" s="9">
        <v>512</v>
      </c>
      <c r="E14" s="27">
        <v>420</v>
      </c>
      <c r="F14" s="27">
        <f>D14-E14</f>
        <v>92</v>
      </c>
      <c r="G14" s="9">
        <v>210</v>
      </c>
      <c r="H14" s="11"/>
      <c r="I14" s="11">
        <f t="shared" si="5"/>
        <v>210</v>
      </c>
      <c r="J14" s="11">
        <f t="shared" si="6"/>
        <v>19320</v>
      </c>
      <c r="K14" s="11">
        <v>6</v>
      </c>
      <c r="L14" s="11">
        <f t="shared" si="0"/>
        <v>552</v>
      </c>
      <c r="M14" s="11">
        <v>8.43</v>
      </c>
      <c r="N14" s="11">
        <f t="shared" si="1"/>
        <v>775.56</v>
      </c>
      <c r="O14" s="11">
        <f>P14/F14</f>
        <v>18</v>
      </c>
      <c r="P14" s="11">
        <v>1656</v>
      </c>
      <c r="Q14" s="11">
        <v>25</v>
      </c>
      <c r="R14" s="11">
        <f>Q14*F14</f>
        <v>2300</v>
      </c>
      <c r="S14" s="11">
        <v>2</v>
      </c>
      <c r="T14" s="11">
        <f>S14*F14</f>
        <v>184</v>
      </c>
      <c r="U14" s="11">
        <f t="shared" si="2"/>
        <v>13852.44</v>
      </c>
      <c r="V14" s="13">
        <f>U14/F14</f>
        <v>150.57</v>
      </c>
      <c r="W14" s="31"/>
      <c r="X14" s="31"/>
      <c r="Y14" s="14"/>
    </row>
    <row r="15" spans="1:25" x14ac:dyDescent="0.25">
      <c r="A15" s="9">
        <v>12</v>
      </c>
      <c r="B15" s="10" t="s">
        <v>31</v>
      </c>
      <c r="C15" s="9">
        <v>1000</v>
      </c>
      <c r="D15" s="9">
        <v>512</v>
      </c>
      <c r="E15" s="27">
        <v>448</v>
      </c>
      <c r="F15" s="27">
        <f t="shared" ref="F15:F17" si="7">D15-E15</f>
        <v>64</v>
      </c>
      <c r="G15" s="9">
        <v>250</v>
      </c>
      <c r="H15" s="11"/>
      <c r="I15" s="11">
        <f t="shared" si="5"/>
        <v>250</v>
      </c>
      <c r="J15" s="11">
        <f t="shared" si="6"/>
        <v>16000</v>
      </c>
      <c r="K15" s="11">
        <v>6</v>
      </c>
      <c r="L15" s="11">
        <f t="shared" si="0"/>
        <v>384</v>
      </c>
      <c r="M15" s="11">
        <v>8.43</v>
      </c>
      <c r="N15" s="11">
        <f t="shared" si="1"/>
        <v>539.52</v>
      </c>
      <c r="O15" s="11">
        <f>P15/F15</f>
        <v>17</v>
      </c>
      <c r="P15" s="11">
        <v>1088</v>
      </c>
      <c r="Q15" s="11">
        <v>25</v>
      </c>
      <c r="R15" s="11">
        <f>Q15*F15</f>
        <v>1600</v>
      </c>
      <c r="S15" s="11">
        <v>2</v>
      </c>
      <c r="T15" s="11">
        <f>S15*F15</f>
        <v>128</v>
      </c>
      <c r="U15" s="11">
        <f t="shared" si="2"/>
        <v>12260.48</v>
      </c>
      <c r="V15" s="13">
        <f>U15/F15</f>
        <v>191.57</v>
      </c>
      <c r="W15" s="31"/>
      <c r="X15" s="31"/>
      <c r="Y15" s="14"/>
    </row>
    <row r="16" spans="1:25" x14ac:dyDescent="0.25">
      <c r="A16" s="9">
        <v>13</v>
      </c>
      <c r="B16" s="10" t="s">
        <v>32</v>
      </c>
      <c r="C16" s="9">
        <v>2000</v>
      </c>
      <c r="D16" s="9">
        <v>2240</v>
      </c>
      <c r="E16" s="28">
        <v>2188</v>
      </c>
      <c r="F16" s="27">
        <f t="shared" si="7"/>
        <v>52</v>
      </c>
      <c r="G16" s="9">
        <v>290</v>
      </c>
      <c r="H16" s="11"/>
      <c r="I16" s="11">
        <f t="shared" si="5"/>
        <v>290</v>
      </c>
      <c r="J16" s="11">
        <f t="shared" si="6"/>
        <v>15080</v>
      </c>
      <c r="K16" s="11">
        <v>6</v>
      </c>
      <c r="L16" s="11">
        <f t="shared" si="0"/>
        <v>312</v>
      </c>
      <c r="M16" s="11">
        <v>8.43</v>
      </c>
      <c r="N16" s="11">
        <f t="shared" si="1"/>
        <v>438.36</v>
      </c>
      <c r="O16" s="11">
        <f>P16/F16</f>
        <v>20</v>
      </c>
      <c r="P16" s="11">
        <v>1040</v>
      </c>
      <c r="Q16" s="11">
        <v>25</v>
      </c>
      <c r="R16" s="11">
        <f>Q16*F16</f>
        <v>1300</v>
      </c>
      <c r="S16" s="11">
        <v>2</v>
      </c>
      <c r="T16" s="11">
        <f>S16*F16</f>
        <v>104</v>
      </c>
      <c r="U16" s="11">
        <f t="shared" si="2"/>
        <v>11885.64</v>
      </c>
      <c r="V16" s="13">
        <f>U16/F16</f>
        <v>228.57</v>
      </c>
      <c r="W16" s="31"/>
      <c r="X16" s="31"/>
      <c r="Y16" s="14"/>
    </row>
    <row r="17" spans="1:25" x14ac:dyDescent="0.25">
      <c r="A17" s="9">
        <v>14</v>
      </c>
      <c r="B17" s="10" t="s">
        <v>33</v>
      </c>
      <c r="C17" s="26">
        <v>200</v>
      </c>
      <c r="D17" s="26">
        <v>256</v>
      </c>
      <c r="E17" s="27">
        <v>256</v>
      </c>
      <c r="F17" s="27">
        <f t="shared" si="7"/>
        <v>0</v>
      </c>
      <c r="G17" s="9">
        <v>290</v>
      </c>
      <c r="H17" s="11"/>
      <c r="I17" s="11">
        <f t="shared" si="5"/>
        <v>290</v>
      </c>
      <c r="J17" s="11">
        <f t="shared" si="6"/>
        <v>0</v>
      </c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>
        <f t="shared" si="2"/>
        <v>0</v>
      </c>
      <c r="V17" s="13"/>
      <c r="W17" s="31"/>
      <c r="X17" s="31"/>
      <c r="Y17" s="39"/>
    </row>
    <row r="18" spans="1:25" ht="15.75" x14ac:dyDescent="0.25">
      <c r="A18" s="15"/>
      <c r="B18" s="16" t="s">
        <v>34</v>
      </c>
      <c r="C18" s="46">
        <f>SUM(C4:C17)</f>
        <v>6700</v>
      </c>
      <c r="D18" s="15">
        <f>SUM(D4:D17)</f>
        <v>8050</v>
      </c>
      <c r="E18" s="15">
        <f t="shared" ref="E18" si="8">SUM(E4:E17)</f>
        <v>6225</v>
      </c>
      <c r="F18" s="15">
        <f>D18-E18</f>
        <v>1825</v>
      </c>
      <c r="G18" s="15"/>
      <c r="H18" s="15"/>
      <c r="I18" s="15"/>
      <c r="J18" s="15">
        <f t="shared" ref="J18" si="9">SUM(J4:J17)</f>
        <v>559755</v>
      </c>
      <c r="K18" s="15"/>
      <c r="L18" s="15">
        <f>SUM(L4:L17)</f>
        <v>17418</v>
      </c>
      <c r="M18" s="15"/>
      <c r="N18" s="15">
        <f t="shared" ref="N18:U18" si="10">SUM(N4:N17)</f>
        <v>32275.932000000004</v>
      </c>
      <c r="O18" s="15"/>
      <c r="P18" s="15">
        <f t="shared" si="10"/>
        <v>19954</v>
      </c>
      <c r="Q18" s="17"/>
      <c r="R18" s="15"/>
      <c r="S18" s="15">
        <f>T18/SUM(F14:F16)</f>
        <v>2</v>
      </c>
      <c r="T18" s="15">
        <v>416</v>
      </c>
      <c r="U18" s="15">
        <f t="shared" si="10"/>
        <v>450534.06799999997</v>
      </c>
      <c r="V18" s="18">
        <f>U18/F18</f>
        <v>246.86798246575341</v>
      </c>
      <c r="W18" s="15"/>
      <c r="X18" s="15">
        <f>SUM(X4:X17)</f>
        <v>474646</v>
      </c>
      <c r="Y18" s="33">
        <f>(U18-X18)</f>
        <v>-24111.93200000003</v>
      </c>
    </row>
  </sheetData>
  <mergeCells count="3">
    <mergeCell ref="A2:F2"/>
    <mergeCell ref="A1:F1"/>
    <mergeCell ref="W3:X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F17DEF-0542-4FC1-BE00-3A6545D07E61}">
  <dimension ref="A1:Y18"/>
  <sheetViews>
    <sheetView tabSelected="1" workbookViewId="0">
      <pane xSplit="6" ySplit="3" topLeftCell="G4" activePane="bottomRight" state="frozen"/>
      <selection pane="topRight" activeCell="G1" sqref="G1"/>
      <selection pane="bottomLeft" activeCell="A4" sqref="A4"/>
      <selection pane="bottomRight" activeCell="J21" sqref="J21"/>
    </sheetView>
  </sheetViews>
  <sheetFormatPr defaultRowHeight="15" x14ac:dyDescent="0.25"/>
  <cols>
    <col min="1" max="1" width="3.140625" bestFit="1" customWidth="1"/>
    <col min="2" max="2" width="15.140625" bestFit="1" customWidth="1"/>
    <col min="3" max="3" width="7.42578125" bestFit="1" customWidth="1"/>
    <col min="4" max="4" width="6.7109375" bestFit="1" customWidth="1"/>
    <col min="5" max="5" width="7" bestFit="1" customWidth="1"/>
    <col min="6" max="6" width="6.7109375" bestFit="1" customWidth="1"/>
    <col min="7" max="7" width="7.42578125" bestFit="1" customWidth="1"/>
    <col min="8" max="8" width="5" bestFit="1" customWidth="1"/>
    <col min="9" max="9" width="6" bestFit="1" customWidth="1"/>
    <col min="10" max="10" width="11.28515625" bestFit="1" customWidth="1"/>
    <col min="11" max="11" width="8" bestFit="1" customWidth="1"/>
    <col min="12" max="12" width="9" bestFit="1" customWidth="1"/>
    <col min="13" max="13" width="7" bestFit="1" customWidth="1"/>
    <col min="14" max="14" width="11.28515625" bestFit="1" customWidth="1"/>
    <col min="15" max="15" width="6.5703125" bestFit="1" customWidth="1"/>
    <col min="16" max="16" width="7.85546875" bestFit="1" customWidth="1"/>
    <col min="17" max="17" width="6" bestFit="1" customWidth="1"/>
    <col min="18" max="18" width="7" bestFit="1" customWidth="1"/>
    <col min="19" max="19" width="6.140625" bestFit="1" customWidth="1"/>
    <col min="20" max="20" width="3.28515625" bestFit="1" customWidth="1"/>
    <col min="21" max="21" width="12.42578125" bestFit="1" customWidth="1"/>
    <col min="22" max="22" width="7.85546875" bestFit="1" customWidth="1"/>
    <col min="23" max="23" width="9.42578125" bestFit="1" customWidth="1"/>
    <col min="24" max="24" width="9" bestFit="1" customWidth="1"/>
    <col min="25" max="25" width="11.85546875" bestFit="1" customWidth="1"/>
  </cols>
  <sheetData>
    <row r="1" spans="1:25" x14ac:dyDescent="0.25">
      <c r="A1" s="45" t="s">
        <v>35</v>
      </c>
      <c r="B1" s="45"/>
      <c r="C1" s="45"/>
      <c r="D1" s="45"/>
      <c r="E1" s="45"/>
      <c r="F1" s="45"/>
      <c r="W1" s="35"/>
      <c r="X1" s="35"/>
      <c r="Y1" s="35"/>
    </row>
    <row r="2" spans="1:25" x14ac:dyDescent="0.25">
      <c r="A2" s="44" t="s">
        <v>44</v>
      </c>
      <c r="B2" s="44"/>
      <c r="C2" s="44"/>
      <c r="D2" s="44"/>
      <c r="E2" s="44"/>
      <c r="F2" s="44"/>
      <c r="W2" s="36"/>
      <c r="X2" s="36"/>
      <c r="Y2" s="36"/>
    </row>
    <row r="3" spans="1:25" ht="45" x14ac:dyDescent="0.25">
      <c r="A3" s="1" t="s">
        <v>0</v>
      </c>
      <c r="B3" s="2" t="s">
        <v>1</v>
      </c>
      <c r="C3" s="2" t="s">
        <v>37</v>
      </c>
      <c r="D3" s="1" t="s">
        <v>2</v>
      </c>
      <c r="E3" s="1" t="s">
        <v>3</v>
      </c>
      <c r="F3" s="1" t="s">
        <v>4</v>
      </c>
      <c r="G3" s="1" t="s">
        <v>5</v>
      </c>
      <c r="H3" s="3">
        <v>0.1</v>
      </c>
      <c r="I3" s="1" t="s">
        <v>6</v>
      </c>
      <c r="J3" s="1" t="s">
        <v>7</v>
      </c>
      <c r="K3" s="4" t="s">
        <v>8</v>
      </c>
      <c r="L3" s="4" t="s">
        <v>9</v>
      </c>
      <c r="M3" s="1" t="s">
        <v>10</v>
      </c>
      <c r="N3" s="1" t="s">
        <v>11</v>
      </c>
      <c r="O3" s="4" t="s">
        <v>12</v>
      </c>
      <c r="P3" s="4" t="s">
        <v>13</v>
      </c>
      <c r="Q3" s="5" t="s">
        <v>14</v>
      </c>
      <c r="R3" s="4" t="s">
        <v>15</v>
      </c>
      <c r="S3" s="4" t="s">
        <v>39</v>
      </c>
      <c r="T3" s="4" t="s">
        <v>40</v>
      </c>
      <c r="U3" s="4" t="s">
        <v>16</v>
      </c>
      <c r="V3" s="6" t="s">
        <v>17</v>
      </c>
      <c r="W3" s="42" t="s">
        <v>18</v>
      </c>
      <c r="X3" s="43"/>
      <c r="Y3" s="7" t="s">
        <v>45</v>
      </c>
    </row>
    <row r="4" spans="1:25" x14ac:dyDescent="0.25">
      <c r="A4" s="9">
        <v>1</v>
      </c>
      <c r="B4" s="10" t="s">
        <v>19</v>
      </c>
      <c r="C4" s="29">
        <v>500</v>
      </c>
      <c r="D4" s="29">
        <v>2010</v>
      </c>
      <c r="E4" s="29">
        <v>1113</v>
      </c>
      <c r="F4" s="29">
        <f>D4-E4</f>
        <v>897</v>
      </c>
      <c r="G4" s="9">
        <v>350</v>
      </c>
      <c r="H4" s="11">
        <f>G4*10%</f>
        <v>35</v>
      </c>
      <c r="I4" s="11">
        <f>G4-H4</f>
        <v>315</v>
      </c>
      <c r="J4" s="11">
        <f>I4*F4</f>
        <v>282555</v>
      </c>
      <c r="K4" s="11">
        <v>9.2200000000000006</v>
      </c>
      <c r="L4" s="11">
        <f t="shared" ref="L4:L13" si="0">K4*F4</f>
        <v>8270.34</v>
      </c>
      <c r="M4" s="11">
        <v>15.458</v>
      </c>
      <c r="N4" s="11">
        <f t="shared" ref="N4:N12" si="1">M4*F4</f>
        <v>13865.826000000001</v>
      </c>
      <c r="O4" s="11">
        <f>P4/F4</f>
        <v>10</v>
      </c>
      <c r="P4" s="11">
        <v>8970</v>
      </c>
      <c r="Q4" s="12">
        <f>R4/F4</f>
        <v>21</v>
      </c>
      <c r="R4" s="11">
        <v>18837</v>
      </c>
      <c r="S4" s="11"/>
      <c r="T4" s="11"/>
      <c r="U4" s="11">
        <f t="shared" ref="U4:U13" si="2">J4-(L4+N4+P4+R4+T4)</f>
        <v>232611.834</v>
      </c>
      <c r="V4" s="13">
        <f>U4/F4</f>
        <v>259.322</v>
      </c>
      <c r="W4" s="31" t="s">
        <v>46</v>
      </c>
      <c r="X4" s="37">
        <v>500000</v>
      </c>
      <c r="Y4" s="14"/>
    </row>
    <row r="5" spans="1:25" x14ac:dyDescent="0.25">
      <c r="A5" s="9">
        <v>2</v>
      </c>
      <c r="B5" s="10" t="s">
        <v>20</v>
      </c>
      <c r="C5" s="9">
        <v>3000</v>
      </c>
      <c r="D5" s="9">
        <v>8520</v>
      </c>
      <c r="E5" s="9">
        <v>2313</v>
      </c>
      <c r="F5" s="9">
        <f t="shared" ref="F5:F12" si="3">D5-E5</f>
        <v>6207</v>
      </c>
      <c r="G5" s="9">
        <v>350</v>
      </c>
      <c r="H5" s="11">
        <f t="shared" ref="H5:H13" si="4">G5*10%</f>
        <v>35</v>
      </c>
      <c r="I5" s="11">
        <f t="shared" ref="I5:I17" si="5">G5-H5</f>
        <v>315</v>
      </c>
      <c r="J5" s="11">
        <f t="shared" ref="J5:J17" si="6">I5*F5</f>
        <v>1955205</v>
      </c>
      <c r="K5" s="11">
        <v>9.2200000000000006</v>
      </c>
      <c r="L5" s="11">
        <f t="shared" si="0"/>
        <v>57228.54</v>
      </c>
      <c r="M5" s="11">
        <v>15.458</v>
      </c>
      <c r="N5" s="11">
        <f t="shared" si="1"/>
        <v>95947.805999999997</v>
      </c>
      <c r="O5" s="11">
        <f>P5/F5</f>
        <v>13</v>
      </c>
      <c r="P5" s="11">
        <v>80691</v>
      </c>
      <c r="Q5" s="12">
        <f>R5/F5</f>
        <v>25</v>
      </c>
      <c r="R5" s="11">
        <v>155175</v>
      </c>
      <c r="S5" s="11"/>
      <c r="T5" s="11"/>
      <c r="U5" s="11">
        <f t="shared" si="2"/>
        <v>1566162.6540000001</v>
      </c>
      <c r="V5" s="13">
        <f>U5/F5</f>
        <v>252.322</v>
      </c>
      <c r="W5" s="31" t="s">
        <v>11</v>
      </c>
      <c r="X5" s="37">
        <f>700000+700000+330000+500000+410000</f>
        <v>2640000</v>
      </c>
      <c r="Y5" s="14"/>
    </row>
    <row r="6" spans="1:25" x14ac:dyDescent="0.25">
      <c r="A6" s="9">
        <v>3</v>
      </c>
      <c r="B6" s="10" t="s">
        <v>22</v>
      </c>
      <c r="C6" s="9"/>
      <c r="D6" s="9">
        <v>2490</v>
      </c>
      <c r="E6" s="9">
        <v>393</v>
      </c>
      <c r="F6" s="9">
        <f t="shared" si="3"/>
        <v>2097</v>
      </c>
      <c r="G6" s="9">
        <v>340</v>
      </c>
      <c r="H6" s="11">
        <f t="shared" si="4"/>
        <v>34</v>
      </c>
      <c r="I6" s="11">
        <f t="shared" si="5"/>
        <v>306</v>
      </c>
      <c r="J6" s="11">
        <f t="shared" si="6"/>
        <v>641682</v>
      </c>
      <c r="K6" s="11">
        <v>9.2200000000000006</v>
      </c>
      <c r="L6" s="11">
        <f t="shared" si="0"/>
        <v>19334.34</v>
      </c>
      <c r="M6" s="11">
        <v>15.458</v>
      </c>
      <c r="N6" s="11">
        <f t="shared" si="1"/>
        <v>32415.425999999999</v>
      </c>
      <c r="O6" s="11">
        <f>P6/F6</f>
        <v>11</v>
      </c>
      <c r="P6" s="11">
        <v>23067</v>
      </c>
      <c r="Q6" s="12">
        <f>R6/F6</f>
        <v>23</v>
      </c>
      <c r="R6" s="11">
        <v>48231</v>
      </c>
      <c r="S6" s="11"/>
      <c r="T6" s="11"/>
      <c r="U6" s="11">
        <f t="shared" si="2"/>
        <v>518634.234</v>
      </c>
      <c r="V6" s="13">
        <f>U6/F6</f>
        <v>247.322</v>
      </c>
      <c r="W6" s="31" t="s">
        <v>47</v>
      </c>
      <c r="X6" s="37"/>
      <c r="Y6" s="14"/>
    </row>
    <row r="7" spans="1:25" x14ac:dyDescent="0.25">
      <c r="A7" s="9">
        <v>4</v>
      </c>
      <c r="B7" s="10" t="s">
        <v>23</v>
      </c>
      <c r="C7" s="9"/>
      <c r="D7" s="9"/>
      <c r="E7" s="9"/>
      <c r="F7" s="9"/>
      <c r="G7" s="9">
        <v>365</v>
      </c>
      <c r="H7" s="11">
        <f t="shared" si="4"/>
        <v>36.5</v>
      </c>
      <c r="I7" s="11">
        <f t="shared" si="5"/>
        <v>328.5</v>
      </c>
      <c r="J7" s="11">
        <f t="shared" si="6"/>
        <v>0</v>
      </c>
      <c r="K7" s="11"/>
      <c r="L7" s="11">
        <f t="shared" si="0"/>
        <v>0</v>
      </c>
      <c r="M7" s="11"/>
      <c r="N7" s="11">
        <f t="shared" si="1"/>
        <v>0</v>
      </c>
      <c r="O7" s="11"/>
      <c r="P7" s="11"/>
      <c r="Q7" s="12"/>
      <c r="R7" s="11"/>
      <c r="S7" s="11"/>
      <c r="T7" s="11"/>
      <c r="U7" s="11">
        <f t="shared" si="2"/>
        <v>0</v>
      </c>
      <c r="V7" s="13"/>
      <c r="W7" s="31" t="s">
        <v>21</v>
      </c>
      <c r="X7" s="37">
        <f>6000+12000+12000+12000+7200</f>
        <v>49200</v>
      </c>
      <c r="Y7" s="14"/>
    </row>
    <row r="8" spans="1:25" x14ac:dyDescent="0.25">
      <c r="A8" s="9">
        <v>5</v>
      </c>
      <c r="B8" s="10" t="s">
        <v>24</v>
      </c>
      <c r="C8" s="9">
        <v>2000</v>
      </c>
      <c r="D8" s="9">
        <v>600</v>
      </c>
      <c r="E8" s="9">
        <v>597</v>
      </c>
      <c r="F8" s="9">
        <f t="shared" si="3"/>
        <v>3</v>
      </c>
      <c r="G8" s="9">
        <v>365</v>
      </c>
      <c r="H8" s="11">
        <f t="shared" si="4"/>
        <v>36.5</v>
      </c>
      <c r="I8" s="11">
        <f t="shared" si="5"/>
        <v>328.5</v>
      </c>
      <c r="J8" s="11">
        <f t="shared" si="6"/>
        <v>985.5</v>
      </c>
      <c r="K8" s="11">
        <v>9.2200000000000006</v>
      </c>
      <c r="L8" s="11">
        <f t="shared" si="0"/>
        <v>27.660000000000004</v>
      </c>
      <c r="M8" s="11">
        <v>15.458</v>
      </c>
      <c r="N8" s="11">
        <f t="shared" si="1"/>
        <v>46.374000000000002</v>
      </c>
      <c r="O8" s="11">
        <f>P8/F8</f>
        <v>17</v>
      </c>
      <c r="P8" s="11">
        <v>51</v>
      </c>
      <c r="Q8" s="12">
        <f>R8/F8</f>
        <v>18</v>
      </c>
      <c r="R8" s="11">
        <v>54</v>
      </c>
      <c r="S8" s="11"/>
      <c r="T8" s="11"/>
      <c r="U8" s="11">
        <f t="shared" si="2"/>
        <v>806.46600000000001</v>
      </c>
      <c r="V8" s="13">
        <f>U8/F8</f>
        <v>268.822</v>
      </c>
      <c r="W8" s="31" t="s">
        <v>3</v>
      </c>
      <c r="X8" s="38">
        <v>-456893</v>
      </c>
      <c r="Y8" s="14"/>
    </row>
    <row r="9" spans="1:25" x14ac:dyDescent="0.25">
      <c r="A9" s="9">
        <v>6</v>
      </c>
      <c r="B9" s="10" t="s">
        <v>25</v>
      </c>
      <c r="C9" s="9"/>
      <c r="D9" s="9">
        <v>3030</v>
      </c>
      <c r="E9" s="9">
        <v>1443</v>
      </c>
      <c r="F9" s="9">
        <f t="shared" si="3"/>
        <v>1587</v>
      </c>
      <c r="G9" s="9">
        <v>340</v>
      </c>
      <c r="H9" s="11">
        <f t="shared" si="4"/>
        <v>34</v>
      </c>
      <c r="I9" s="11">
        <f t="shared" si="5"/>
        <v>306</v>
      </c>
      <c r="J9" s="11">
        <f t="shared" si="6"/>
        <v>485622</v>
      </c>
      <c r="K9" s="11">
        <v>9.2200000000000006</v>
      </c>
      <c r="L9" s="11">
        <f t="shared" si="0"/>
        <v>14632.140000000001</v>
      </c>
      <c r="M9" s="11">
        <v>15.458</v>
      </c>
      <c r="N9" s="11">
        <f t="shared" si="1"/>
        <v>24531.846000000001</v>
      </c>
      <c r="O9" s="11">
        <f>P9/F9</f>
        <v>11</v>
      </c>
      <c r="P9" s="11">
        <v>17457</v>
      </c>
      <c r="Q9" s="12">
        <f>R9/F9</f>
        <v>23</v>
      </c>
      <c r="R9" s="11">
        <v>36501</v>
      </c>
      <c r="S9" s="11"/>
      <c r="T9" s="11"/>
      <c r="U9" s="11">
        <f t="shared" si="2"/>
        <v>392500.01399999997</v>
      </c>
      <c r="V9" s="13">
        <f>U9/F9</f>
        <v>247.32199999999997</v>
      </c>
      <c r="W9" s="31"/>
      <c r="X9" s="38"/>
      <c r="Y9" s="14"/>
    </row>
    <row r="10" spans="1:25" x14ac:dyDescent="0.25">
      <c r="A10" s="9">
        <v>7</v>
      </c>
      <c r="B10" s="10" t="s">
        <v>26</v>
      </c>
      <c r="C10" s="9"/>
      <c r="D10" s="9"/>
      <c r="E10" s="9"/>
      <c r="F10" s="9"/>
      <c r="G10" s="9">
        <v>340</v>
      </c>
      <c r="H10" s="11">
        <f t="shared" si="4"/>
        <v>34</v>
      </c>
      <c r="I10" s="11">
        <f t="shared" si="5"/>
        <v>306</v>
      </c>
      <c r="J10" s="11">
        <f t="shared" si="6"/>
        <v>0</v>
      </c>
      <c r="K10" s="11"/>
      <c r="L10" s="11">
        <f t="shared" si="0"/>
        <v>0</v>
      </c>
      <c r="M10" s="11"/>
      <c r="N10" s="11">
        <f t="shared" si="1"/>
        <v>0</v>
      </c>
      <c r="O10" s="11"/>
      <c r="P10" s="11"/>
      <c r="Q10" s="12"/>
      <c r="R10" s="11"/>
      <c r="S10" s="11"/>
      <c r="T10" s="11"/>
      <c r="U10" s="11">
        <f t="shared" si="2"/>
        <v>0</v>
      </c>
      <c r="V10" s="13"/>
      <c r="W10" s="31"/>
      <c r="X10" s="31"/>
      <c r="Y10" s="14"/>
    </row>
    <row r="11" spans="1:25" x14ac:dyDescent="0.25">
      <c r="A11" s="9">
        <v>8</v>
      </c>
      <c r="B11" s="10" t="s">
        <v>27</v>
      </c>
      <c r="C11" s="9"/>
      <c r="D11" s="9"/>
      <c r="E11" s="9"/>
      <c r="F11" s="9"/>
      <c r="G11" s="9">
        <v>350</v>
      </c>
      <c r="H11" s="11">
        <f t="shared" si="4"/>
        <v>35</v>
      </c>
      <c r="I11" s="11">
        <f t="shared" si="5"/>
        <v>315</v>
      </c>
      <c r="J11" s="11">
        <f t="shared" si="6"/>
        <v>0</v>
      </c>
      <c r="K11" s="11"/>
      <c r="L11" s="11">
        <f t="shared" si="0"/>
        <v>0</v>
      </c>
      <c r="M11" s="11"/>
      <c r="N11" s="11">
        <f t="shared" si="1"/>
        <v>0</v>
      </c>
      <c r="O11" s="11"/>
      <c r="P11" s="11"/>
      <c r="Q11" s="12"/>
      <c r="R11" s="11"/>
      <c r="S11" s="11"/>
      <c r="T11" s="11"/>
      <c r="U11" s="11">
        <f t="shared" si="2"/>
        <v>0</v>
      </c>
      <c r="V11" s="13"/>
      <c r="W11" s="31"/>
      <c r="X11" s="31"/>
      <c r="Y11" s="14"/>
    </row>
    <row r="12" spans="1:25" x14ac:dyDescent="0.25">
      <c r="A12" s="9">
        <v>9</v>
      </c>
      <c r="B12" s="10" t="s">
        <v>28</v>
      </c>
      <c r="C12" s="9"/>
      <c r="D12" s="9">
        <v>90</v>
      </c>
      <c r="E12" s="9">
        <v>36</v>
      </c>
      <c r="F12" s="9">
        <f t="shared" si="3"/>
        <v>54</v>
      </c>
      <c r="G12" s="9">
        <v>365</v>
      </c>
      <c r="H12" s="11">
        <f t="shared" si="4"/>
        <v>36.5</v>
      </c>
      <c r="I12" s="11">
        <f t="shared" si="5"/>
        <v>328.5</v>
      </c>
      <c r="J12" s="11">
        <f t="shared" si="6"/>
        <v>17739</v>
      </c>
      <c r="K12" s="11">
        <v>9.2200000000000006</v>
      </c>
      <c r="L12" s="11">
        <f t="shared" si="0"/>
        <v>497.88000000000005</v>
      </c>
      <c r="M12" s="11">
        <v>15.458</v>
      </c>
      <c r="N12" s="11">
        <f t="shared" si="1"/>
        <v>834.73199999999997</v>
      </c>
      <c r="O12" s="11">
        <f>P12/F12</f>
        <v>19</v>
      </c>
      <c r="P12" s="11">
        <v>1026</v>
      </c>
      <c r="Q12" s="12">
        <f>R12/F12</f>
        <v>18</v>
      </c>
      <c r="R12" s="11">
        <v>972</v>
      </c>
      <c r="S12" s="11"/>
      <c r="T12" s="11"/>
      <c r="U12" s="11">
        <f t="shared" si="2"/>
        <v>14408.387999999999</v>
      </c>
      <c r="V12" s="13">
        <f>U12/F12</f>
        <v>266.822</v>
      </c>
      <c r="W12" s="31"/>
      <c r="X12" s="31"/>
      <c r="Y12" s="14"/>
    </row>
    <row r="13" spans="1:25" x14ac:dyDescent="0.25">
      <c r="A13" s="9">
        <v>10</v>
      </c>
      <c r="B13" s="10" t="s">
        <v>29</v>
      </c>
      <c r="C13" s="9"/>
      <c r="D13" s="9"/>
      <c r="E13" s="9"/>
      <c r="F13" s="9"/>
      <c r="G13" s="9">
        <v>375</v>
      </c>
      <c r="H13" s="11">
        <f t="shared" si="4"/>
        <v>37.5</v>
      </c>
      <c r="I13" s="11">
        <f t="shared" si="5"/>
        <v>337.5</v>
      </c>
      <c r="J13" s="11">
        <f t="shared" si="6"/>
        <v>0</v>
      </c>
      <c r="K13" s="11"/>
      <c r="L13" s="11">
        <f t="shared" si="0"/>
        <v>0</v>
      </c>
      <c r="M13" s="11"/>
      <c r="N13" s="11"/>
      <c r="O13" s="11"/>
      <c r="P13" s="11"/>
      <c r="Q13" s="12"/>
      <c r="R13" s="11"/>
      <c r="S13" s="11"/>
      <c r="T13" s="11"/>
      <c r="U13" s="11">
        <f t="shared" si="2"/>
        <v>0</v>
      </c>
      <c r="V13" s="13"/>
      <c r="W13" s="31"/>
      <c r="X13" s="31"/>
      <c r="Y13" s="14"/>
    </row>
    <row r="14" spans="1:25" x14ac:dyDescent="0.25">
      <c r="A14" s="9">
        <v>11</v>
      </c>
      <c r="B14" s="10" t="s">
        <v>30</v>
      </c>
      <c r="C14" s="9"/>
      <c r="D14" s="9"/>
      <c r="E14" s="27"/>
      <c r="F14" s="27"/>
      <c r="G14" s="9">
        <v>210</v>
      </c>
      <c r="H14" s="11"/>
      <c r="I14" s="11">
        <f t="shared" si="5"/>
        <v>210</v>
      </c>
      <c r="J14" s="11">
        <f t="shared" si="6"/>
        <v>0</v>
      </c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3"/>
      <c r="W14" s="31"/>
      <c r="X14" s="31"/>
      <c r="Y14" s="14"/>
    </row>
    <row r="15" spans="1:25" x14ac:dyDescent="0.25">
      <c r="A15" s="9">
        <v>12</v>
      </c>
      <c r="B15" s="10" t="s">
        <v>31</v>
      </c>
      <c r="C15" s="9"/>
      <c r="D15" s="9"/>
      <c r="E15" s="27"/>
      <c r="F15" s="27"/>
      <c r="G15" s="9">
        <v>250</v>
      </c>
      <c r="H15" s="11"/>
      <c r="I15" s="11">
        <f t="shared" si="5"/>
        <v>250</v>
      </c>
      <c r="J15" s="11">
        <f t="shared" si="6"/>
        <v>0</v>
      </c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3"/>
      <c r="W15" s="31"/>
      <c r="X15" s="31"/>
      <c r="Y15" s="14"/>
    </row>
    <row r="16" spans="1:25" x14ac:dyDescent="0.25">
      <c r="A16" s="9">
        <v>13</v>
      </c>
      <c r="B16" s="10" t="s">
        <v>32</v>
      </c>
      <c r="C16" s="9"/>
      <c r="D16" s="9"/>
      <c r="E16" s="28"/>
      <c r="F16" s="27"/>
      <c r="G16" s="9">
        <v>290</v>
      </c>
      <c r="H16" s="11"/>
      <c r="I16" s="11">
        <f t="shared" si="5"/>
        <v>290</v>
      </c>
      <c r="J16" s="11">
        <f t="shared" si="6"/>
        <v>0</v>
      </c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3"/>
      <c r="W16" s="31"/>
      <c r="X16" s="31"/>
      <c r="Y16" s="14"/>
    </row>
    <row r="17" spans="1:25" x14ac:dyDescent="0.25">
      <c r="A17" s="9">
        <v>14</v>
      </c>
      <c r="B17" s="10" t="s">
        <v>33</v>
      </c>
      <c r="C17" s="26"/>
      <c r="D17" s="26"/>
      <c r="E17" s="27"/>
      <c r="F17" s="27"/>
      <c r="G17" s="9">
        <v>290</v>
      </c>
      <c r="H17" s="11"/>
      <c r="I17" s="11">
        <f t="shared" si="5"/>
        <v>290</v>
      </c>
      <c r="J17" s="11">
        <f t="shared" si="6"/>
        <v>0</v>
      </c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>
        <f>J17-(L17+N17+P17+R17+T17)</f>
        <v>0</v>
      </c>
      <c r="V17" s="13"/>
      <c r="W17" s="31"/>
      <c r="X17" s="31"/>
      <c r="Y17" s="39"/>
    </row>
    <row r="18" spans="1:25" ht="15.75" x14ac:dyDescent="0.25">
      <c r="A18" s="15"/>
      <c r="B18" s="16" t="s">
        <v>34</v>
      </c>
      <c r="C18" s="15">
        <f>SUM(C4:C17)</f>
        <v>5500</v>
      </c>
      <c r="D18" s="15">
        <f>SUM(D4:D17)</f>
        <v>16740</v>
      </c>
      <c r="E18" s="15">
        <f t="shared" ref="E18" si="7">SUM(E4:E17)</f>
        <v>5895</v>
      </c>
      <c r="F18" s="15">
        <f>D18-E18</f>
        <v>10845</v>
      </c>
      <c r="G18" s="15"/>
      <c r="H18" s="15"/>
      <c r="I18" s="15"/>
      <c r="J18" s="15">
        <f t="shared" ref="J18" si="8">SUM(J4:J17)</f>
        <v>3383788.5</v>
      </c>
      <c r="K18" s="15"/>
      <c r="L18" s="15">
        <f>SUM(L4:L17)</f>
        <v>99990.900000000009</v>
      </c>
      <c r="M18" s="15"/>
      <c r="N18" s="15">
        <f t="shared" ref="N18:P18" si="9">SUM(N4:N17)</f>
        <v>167642.00999999998</v>
      </c>
      <c r="O18" s="15"/>
      <c r="P18" s="15">
        <f t="shared" si="9"/>
        <v>131262</v>
      </c>
      <c r="Q18" s="17"/>
      <c r="R18" s="15"/>
      <c r="S18" s="15"/>
      <c r="T18" s="15"/>
      <c r="U18" s="15">
        <f>SUM(U4:U17)</f>
        <v>2725123.59</v>
      </c>
      <c r="V18" s="18">
        <f>U18/F18</f>
        <v>251.27926141078837</v>
      </c>
      <c r="W18" s="15"/>
      <c r="X18" s="15">
        <f>SUM(X4:X17)</f>
        <v>2732307</v>
      </c>
      <c r="Y18" s="33">
        <f>(U18-X18)</f>
        <v>-7183.410000000149</v>
      </c>
    </row>
  </sheetData>
  <mergeCells count="3">
    <mergeCell ref="W3:X3"/>
    <mergeCell ref="A2:F2"/>
    <mergeCell ref="A1:F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Seoni</vt:lpstr>
      <vt:lpstr>Barghat </vt:lpstr>
      <vt:lpstr>Bori</vt:lpstr>
      <vt:lpstr>Chhapara</vt:lpstr>
      <vt:lpstr>Palari</vt:lpstr>
      <vt:lpstr>Kurai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2022-01-09T07:31:44Z</dcterms:created>
  <dcterms:modified xsi:type="dcterms:W3CDTF">2022-01-09T08:38:58Z</dcterms:modified>
</cp:coreProperties>
</file>