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ll\Downloads\"/>
    </mc:Choice>
  </mc:AlternateContent>
  <bookViews>
    <workbookView xWindow="0" yWindow="0" windowWidth="20490" windowHeight="7035" firstSheet="9" activeTab="12"/>
  </bookViews>
  <sheets>
    <sheet name="TGT V ACH" sheetId="1" r:id="rId1"/>
    <sheet name="COLLECTION" sheetId="3" r:id="rId2"/>
    <sheet name="RETURN PERCENTAGE" sheetId="2" r:id="rId3"/>
    <sheet name="Channel Management" sheetId="5" r:id="rId4"/>
    <sheet name="Channel Management 1" sheetId="13" r:id="rId5"/>
    <sheet name="JBP" sheetId="18" r:id="rId6"/>
    <sheet name="DEMO" sheetId="7" r:id="rId7"/>
    <sheet name="Demo data backup sheet" sheetId="16" r:id="rId8"/>
    <sheet name="OFD Data observation sheet" sheetId="15" r:id="rId9"/>
    <sheet name="MArket Developement" sheetId="8" r:id="rId10"/>
    <sheet name="PDA detail Backup sheet" sheetId="14" r:id="rId11"/>
    <sheet name="PDA SUMMARY" sheetId="19" r:id="rId12"/>
    <sheet name="Reporting" sheetId="9" r:id="rId13"/>
    <sheet name="RCT" sheetId="6" r:id="rId14"/>
    <sheet name="RCT backup file" sheetId="17" r:id="rId15"/>
  </sheets>
  <externalReferences>
    <externalReference r:id="rId16"/>
    <externalReference r:id="rId17"/>
    <externalReference r:id="rId18"/>
    <externalReference r:id="rId19"/>
    <externalReference r:id="rId20"/>
    <externalReference r:id="rId21"/>
  </externalReferences>
  <definedNames>
    <definedName name="_xlnm._FilterDatabase" localSheetId="10" hidden="1">'PDA detail Backup sheet'!#REF!</definedName>
    <definedName name="_xlnm._FilterDatabase" localSheetId="14" hidden="1">'RCT backup file'!$A$2:$H$60</definedName>
  </definedNames>
  <calcPr calcId="162913"/>
</workbook>
</file>

<file path=xl/calcChain.xml><?xml version="1.0" encoding="utf-8"?>
<calcChain xmlns="http://schemas.openxmlformats.org/spreadsheetml/2006/main">
  <c r="G115" i="1" l="1"/>
  <c r="F118" i="1"/>
  <c r="G7" i="6" l="1"/>
  <c r="H37" i="19"/>
  <c r="G37" i="19"/>
  <c r="H36" i="19"/>
  <c r="G36" i="19"/>
  <c r="H35" i="19"/>
  <c r="G35" i="19"/>
  <c r="H34" i="19"/>
  <c r="G34" i="19"/>
  <c r="H33" i="19"/>
  <c r="G33" i="19"/>
  <c r="H32" i="19"/>
  <c r="G32" i="19"/>
  <c r="H31" i="19"/>
  <c r="G31" i="19"/>
  <c r="H30" i="19"/>
  <c r="G30" i="19"/>
  <c r="H29" i="19"/>
  <c r="G29" i="19"/>
  <c r="H28" i="19"/>
  <c r="G28" i="19"/>
  <c r="H27" i="19"/>
  <c r="G27" i="19"/>
  <c r="H26" i="19"/>
  <c r="G26" i="19"/>
  <c r="H25" i="19"/>
  <c r="G25" i="19"/>
  <c r="H24" i="19"/>
  <c r="G24" i="19"/>
  <c r="H23" i="19"/>
  <c r="G23" i="19"/>
  <c r="H22" i="19"/>
  <c r="G22" i="19"/>
  <c r="H21" i="19"/>
  <c r="G21" i="19"/>
  <c r="H20" i="19"/>
  <c r="G20" i="19"/>
  <c r="H19" i="19"/>
  <c r="G19" i="19"/>
  <c r="H18" i="19"/>
  <c r="G18" i="19"/>
  <c r="H17" i="19"/>
  <c r="G17" i="19"/>
  <c r="H16" i="19"/>
  <c r="G16" i="19"/>
  <c r="H15" i="19"/>
  <c r="G15" i="19"/>
  <c r="H14" i="19"/>
  <c r="G14" i="19"/>
  <c r="H13" i="19"/>
  <c r="G13" i="19"/>
  <c r="H12" i="19"/>
  <c r="G12" i="19"/>
  <c r="G7" i="19"/>
  <c r="F7" i="19"/>
  <c r="G6" i="19"/>
  <c r="F6" i="19"/>
  <c r="G5" i="19"/>
  <c r="F5" i="19"/>
  <c r="G4" i="19"/>
  <c r="F4" i="19"/>
  <c r="G3" i="19"/>
  <c r="F3" i="19"/>
  <c r="G2" i="19"/>
  <c r="F2" i="19"/>
  <c r="Y367" i="14"/>
  <c r="L367" i="14"/>
  <c r="Y366" i="14"/>
  <c r="L366" i="14"/>
  <c r="Y365" i="14"/>
  <c r="L365" i="14"/>
  <c r="Y364" i="14"/>
  <c r="L364" i="14"/>
  <c r="Y363" i="14"/>
  <c r="L363" i="14"/>
  <c r="Y362" i="14"/>
  <c r="L362" i="14"/>
  <c r="Y361" i="14"/>
  <c r="L361" i="14"/>
  <c r="Y360" i="14"/>
  <c r="L360" i="14"/>
  <c r="Y359" i="14"/>
  <c r="L359" i="14"/>
  <c r="Y358" i="14"/>
  <c r="L358" i="14"/>
  <c r="Y357" i="14"/>
  <c r="L357" i="14"/>
  <c r="Y356" i="14"/>
  <c r="L356" i="14"/>
  <c r="Y355" i="14"/>
  <c r="L355" i="14"/>
  <c r="Y354" i="14"/>
  <c r="L354" i="14"/>
  <c r="Y353" i="14"/>
  <c r="L353" i="14"/>
  <c r="Y352" i="14"/>
  <c r="L352" i="14"/>
  <c r="Y351" i="14"/>
  <c r="L351" i="14"/>
  <c r="Y350" i="14"/>
  <c r="L350" i="14"/>
  <c r="Y349" i="14"/>
  <c r="L349" i="14"/>
  <c r="Y348" i="14"/>
  <c r="L348" i="14"/>
  <c r="Y347" i="14"/>
  <c r="L347" i="14"/>
  <c r="Y346" i="14"/>
  <c r="L346" i="14"/>
  <c r="Y345" i="14"/>
  <c r="L345" i="14"/>
  <c r="Y344" i="14"/>
  <c r="L344" i="14"/>
  <c r="Y343" i="14"/>
  <c r="L343" i="14"/>
  <c r="Y342" i="14"/>
  <c r="L342" i="14"/>
  <c r="Y341" i="14"/>
  <c r="L341" i="14"/>
  <c r="Y340" i="14"/>
  <c r="L340" i="14"/>
  <c r="Y339" i="14"/>
  <c r="L339" i="14"/>
  <c r="Y338" i="14"/>
  <c r="L338" i="14"/>
  <c r="Y337" i="14"/>
  <c r="L337" i="14"/>
  <c r="Y336" i="14"/>
  <c r="L336" i="14"/>
  <c r="Y335" i="14"/>
  <c r="L335" i="14"/>
  <c r="Y334" i="14"/>
  <c r="L334" i="14"/>
  <c r="Y333" i="14"/>
  <c r="L333" i="14"/>
  <c r="Y332" i="14"/>
  <c r="L332" i="14"/>
  <c r="Y331" i="14"/>
  <c r="L331" i="14"/>
  <c r="Y330" i="14"/>
  <c r="L330" i="14"/>
  <c r="Y329" i="14"/>
  <c r="L329" i="14"/>
  <c r="Y328" i="14"/>
  <c r="L328" i="14"/>
  <c r="Y327" i="14"/>
  <c r="L327" i="14"/>
  <c r="Y326" i="14"/>
  <c r="L326" i="14"/>
  <c r="Y325" i="14"/>
  <c r="L325" i="14"/>
  <c r="Y324" i="14"/>
  <c r="L324" i="14"/>
  <c r="Y323" i="14"/>
  <c r="L323" i="14"/>
  <c r="Y322" i="14"/>
  <c r="L322" i="14"/>
  <c r="Y321" i="14"/>
  <c r="L321" i="14"/>
  <c r="Y320" i="14"/>
  <c r="L320" i="14"/>
  <c r="Y319" i="14"/>
  <c r="L319" i="14"/>
  <c r="Y318" i="14"/>
  <c r="L318" i="14"/>
  <c r="Y317" i="14"/>
  <c r="L317" i="14"/>
  <c r="Y316" i="14"/>
  <c r="L316" i="14"/>
  <c r="Y315" i="14"/>
  <c r="L315" i="14"/>
  <c r="Y314" i="14"/>
  <c r="L314" i="14"/>
  <c r="Y313" i="14"/>
  <c r="L313" i="14"/>
  <c r="Y312" i="14"/>
  <c r="L312" i="14"/>
  <c r="Y311" i="14"/>
  <c r="L311" i="14"/>
  <c r="Y310" i="14"/>
  <c r="L310" i="14"/>
  <c r="Y309" i="14"/>
  <c r="L309" i="14"/>
  <c r="Y308" i="14"/>
  <c r="L308" i="14"/>
  <c r="Y307" i="14"/>
  <c r="L307" i="14"/>
  <c r="Y306" i="14"/>
  <c r="L306" i="14"/>
  <c r="Y305" i="14"/>
  <c r="L305" i="14"/>
  <c r="Y304" i="14"/>
  <c r="L304" i="14"/>
  <c r="Y303" i="14"/>
  <c r="L303" i="14"/>
  <c r="Y302" i="14"/>
  <c r="L302" i="14"/>
  <c r="Y301" i="14"/>
  <c r="L301" i="14"/>
  <c r="Y300" i="14"/>
  <c r="L300" i="14"/>
  <c r="Y299" i="14"/>
  <c r="L299" i="14"/>
  <c r="Y298" i="14"/>
  <c r="L298" i="14"/>
  <c r="Y297" i="14"/>
  <c r="L297" i="14"/>
  <c r="Y296" i="14"/>
  <c r="L296" i="14"/>
  <c r="Y295" i="14"/>
  <c r="L295" i="14"/>
  <c r="Y294" i="14"/>
  <c r="L294" i="14"/>
  <c r="Y293" i="14"/>
  <c r="L293" i="14"/>
  <c r="Y292" i="14"/>
  <c r="L292" i="14"/>
  <c r="Y291" i="14"/>
  <c r="L291" i="14"/>
  <c r="Y290" i="14"/>
  <c r="L290" i="14"/>
  <c r="Y289" i="14"/>
  <c r="L289" i="14"/>
  <c r="Y288" i="14"/>
  <c r="L288" i="14"/>
  <c r="Y287" i="14"/>
  <c r="L287" i="14"/>
  <c r="Y286" i="14"/>
  <c r="L286" i="14"/>
  <c r="Y285" i="14"/>
  <c r="L285" i="14"/>
  <c r="Y284" i="14"/>
  <c r="L284" i="14"/>
  <c r="Y283" i="14"/>
  <c r="L283" i="14"/>
  <c r="Y282" i="14"/>
  <c r="L282" i="14"/>
  <c r="Y281" i="14"/>
  <c r="L281" i="14"/>
  <c r="Y280" i="14"/>
  <c r="L280" i="14"/>
  <c r="Y279" i="14"/>
  <c r="L279" i="14"/>
  <c r="Y278" i="14"/>
  <c r="L278" i="14"/>
  <c r="Y277" i="14"/>
  <c r="L277" i="14"/>
  <c r="Y276" i="14"/>
  <c r="L276" i="14"/>
  <c r="Y275" i="14"/>
  <c r="L275" i="14"/>
  <c r="Y274" i="14"/>
  <c r="L274" i="14"/>
  <c r="Y273" i="14"/>
  <c r="L273" i="14"/>
  <c r="Y272" i="14"/>
  <c r="L272" i="14"/>
  <c r="Y271" i="14"/>
  <c r="L271" i="14"/>
  <c r="Y270" i="14"/>
  <c r="L270" i="14"/>
  <c r="Y269" i="14"/>
  <c r="L269" i="14"/>
  <c r="Y268" i="14"/>
  <c r="L268" i="14"/>
  <c r="Y267" i="14"/>
  <c r="L267" i="14"/>
  <c r="Y266" i="14"/>
  <c r="L266" i="14"/>
  <c r="Y265" i="14"/>
  <c r="L265" i="14"/>
  <c r="L264" i="14"/>
  <c r="L263" i="14"/>
  <c r="L262" i="14"/>
  <c r="L261" i="14"/>
  <c r="L260" i="14"/>
  <c r="L259" i="14"/>
  <c r="L258" i="14"/>
  <c r="L257" i="14"/>
  <c r="L256" i="14"/>
  <c r="L255" i="14"/>
  <c r="L254" i="14"/>
  <c r="L253" i="14"/>
  <c r="L252" i="14"/>
  <c r="L251" i="14"/>
  <c r="L250" i="14"/>
  <c r="L249" i="14"/>
  <c r="L248" i="14"/>
  <c r="L247" i="14"/>
  <c r="L246" i="14"/>
  <c r="Y245" i="14"/>
  <c r="L245" i="14"/>
  <c r="Y244" i="14"/>
  <c r="L244" i="14"/>
  <c r="Y243" i="14"/>
  <c r="L243" i="14"/>
  <c r="Y242" i="14"/>
  <c r="L242" i="14"/>
  <c r="Y241" i="14"/>
  <c r="L241" i="14"/>
  <c r="Y240" i="14"/>
  <c r="L240" i="14"/>
  <c r="Y239" i="14"/>
  <c r="L239" i="14"/>
  <c r="Y238" i="14"/>
  <c r="L238" i="14"/>
  <c r="Y237" i="14"/>
  <c r="L237" i="14"/>
  <c r="Y236" i="14"/>
  <c r="L236" i="14"/>
  <c r="Y235" i="14"/>
  <c r="L235" i="14"/>
  <c r="Y234" i="14"/>
  <c r="L234" i="14"/>
  <c r="Y233" i="14"/>
  <c r="L233" i="14"/>
  <c r="Y232" i="14"/>
  <c r="L232" i="14"/>
  <c r="Y231" i="14"/>
  <c r="L231" i="14"/>
  <c r="Y230" i="14"/>
  <c r="L230" i="14"/>
  <c r="Y229" i="14"/>
  <c r="L229" i="14"/>
  <c r="Y228" i="14"/>
  <c r="L228" i="14"/>
  <c r="Y227" i="14"/>
  <c r="L227" i="14"/>
  <c r="Y226" i="14"/>
  <c r="L226" i="14"/>
  <c r="Y225" i="14"/>
  <c r="L225" i="14"/>
  <c r="Y224" i="14"/>
  <c r="L224" i="14"/>
  <c r="Y223" i="14"/>
  <c r="L223" i="14"/>
  <c r="Y222" i="14"/>
  <c r="L222" i="14"/>
  <c r="Y221" i="14"/>
  <c r="L221" i="14"/>
  <c r="Y220" i="14"/>
  <c r="L220" i="14"/>
  <c r="Y219" i="14"/>
  <c r="L219" i="14"/>
  <c r="Y218" i="14"/>
  <c r="L218" i="14"/>
  <c r="Y217" i="14"/>
  <c r="L217" i="14"/>
  <c r="Y216" i="14"/>
  <c r="L216" i="14"/>
  <c r="Y215" i="14"/>
  <c r="L215" i="14"/>
  <c r="Y214" i="14"/>
  <c r="L214" i="14"/>
  <c r="Y213" i="14"/>
  <c r="L213" i="14"/>
  <c r="Y212" i="14"/>
  <c r="L212" i="14"/>
  <c r="Y211" i="14"/>
  <c r="L211" i="14"/>
  <c r="Y210" i="14"/>
  <c r="L210" i="14"/>
  <c r="Y209" i="14"/>
  <c r="L209" i="14"/>
  <c r="Y208" i="14"/>
  <c r="L208" i="14"/>
  <c r="Y207" i="14"/>
  <c r="L207" i="14"/>
  <c r="Y206" i="14"/>
  <c r="L206" i="14"/>
  <c r="Y205" i="14"/>
  <c r="L205" i="14"/>
  <c r="Y204" i="14"/>
  <c r="L204" i="14"/>
  <c r="Y203" i="14"/>
  <c r="L203" i="14"/>
  <c r="Y202" i="14"/>
  <c r="L202" i="14"/>
  <c r="Y201" i="14"/>
  <c r="L201" i="14"/>
  <c r="Y200" i="14"/>
  <c r="L200" i="14"/>
  <c r="Y199" i="14"/>
  <c r="L199" i="14"/>
  <c r="Y198" i="14"/>
  <c r="L198" i="14"/>
  <c r="Y197" i="14"/>
  <c r="L197" i="14"/>
  <c r="Y196" i="14"/>
  <c r="L196" i="14"/>
  <c r="Y195" i="14"/>
  <c r="L195" i="14"/>
  <c r="Y194" i="14"/>
  <c r="L194" i="14"/>
  <c r="Y193" i="14"/>
  <c r="L193" i="14"/>
  <c r="Y192" i="14"/>
  <c r="L192" i="14"/>
  <c r="Y191" i="14"/>
  <c r="L191" i="14"/>
  <c r="Y190" i="14"/>
  <c r="L190" i="14"/>
  <c r="Y189" i="14"/>
  <c r="L189" i="14"/>
  <c r="Y188" i="14"/>
  <c r="L188" i="14"/>
  <c r="Y187" i="14"/>
  <c r="L187" i="14"/>
  <c r="Y186" i="14"/>
  <c r="L186" i="14"/>
  <c r="Y185" i="14"/>
  <c r="L185" i="14"/>
  <c r="Y184" i="14"/>
  <c r="L184" i="14"/>
  <c r="Y183" i="14"/>
  <c r="L183" i="14"/>
  <c r="Y182" i="14"/>
  <c r="L182" i="14"/>
  <c r="Y181" i="14"/>
  <c r="L181" i="14"/>
  <c r="Y180" i="14"/>
  <c r="L180" i="14"/>
  <c r="Y179" i="14"/>
  <c r="L179" i="14"/>
  <c r="Y178" i="14"/>
  <c r="L178" i="14"/>
  <c r="Y177" i="14"/>
  <c r="L177" i="14"/>
  <c r="Y176" i="14"/>
  <c r="L176" i="14"/>
  <c r="Y175" i="14"/>
  <c r="L175" i="14"/>
  <c r="Y174" i="14"/>
  <c r="L174" i="14"/>
  <c r="Y173" i="14"/>
  <c r="L173" i="14"/>
  <c r="Y172" i="14"/>
  <c r="L172" i="14"/>
  <c r="Y171" i="14"/>
  <c r="L171" i="14"/>
  <c r="Y170" i="14"/>
  <c r="L170" i="14"/>
  <c r="Y169" i="14"/>
  <c r="L169" i="14"/>
  <c r="Y168" i="14"/>
  <c r="L168" i="14"/>
  <c r="Y167" i="14"/>
  <c r="L167" i="14"/>
  <c r="Y166" i="14"/>
  <c r="L166" i="14"/>
  <c r="Y165" i="14"/>
  <c r="L165" i="14"/>
  <c r="Y164" i="14"/>
  <c r="L164" i="14"/>
  <c r="Y163" i="14"/>
  <c r="L163" i="14"/>
  <c r="Y162" i="14"/>
  <c r="L162" i="14"/>
  <c r="Y161" i="14"/>
  <c r="L161" i="14"/>
  <c r="Y160" i="14"/>
  <c r="L160" i="14"/>
  <c r="Y159" i="14"/>
  <c r="L159" i="14"/>
  <c r="Y158" i="14"/>
  <c r="L158" i="14"/>
  <c r="Y157" i="14"/>
  <c r="L157" i="14"/>
  <c r="Y156" i="14"/>
  <c r="L156" i="14"/>
  <c r="Y155" i="14"/>
  <c r="L155" i="14"/>
  <c r="Y154" i="14"/>
  <c r="L154" i="14"/>
  <c r="Y153" i="14"/>
  <c r="L153" i="14"/>
  <c r="Y152" i="14"/>
  <c r="L152" i="14"/>
  <c r="Y151" i="14"/>
  <c r="L151" i="14"/>
  <c r="Y150" i="14"/>
  <c r="L150" i="14"/>
  <c r="Y149" i="14"/>
  <c r="L149" i="14"/>
  <c r="Y148" i="14"/>
  <c r="L148" i="14"/>
  <c r="Y147" i="14"/>
  <c r="L147" i="14"/>
  <c r="Y146" i="14"/>
  <c r="L146" i="14"/>
  <c r="Y145" i="14"/>
  <c r="L145" i="14"/>
  <c r="Y144" i="14"/>
  <c r="L144" i="14"/>
  <c r="Y143" i="14"/>
  <c r="L143" i="14"/>
  <c r="Y142" i="14"/>
  <c r="L142" i="14"/>
  <c r="Y141" i="14"/>
  <c r="L141" i="14"/>
  <c r="Y140" i="14"/>
  <c r="L140" i="14"/>
  <c r="Y139" i="14"/>
  <c r="L139" i="14"/>
  <c r="Y138" i="14"/>
  <c r="L138" i="14"/>
  <c r="Y137" i="14"/>
  <c r="L137" i="14"/>
  <c r="Y136" i="14"/>
  <c r="L136" i="14"/>
  <c r="Y135" i="14"/>
  <c r="L135" i="14"/>
  <c r="Y134" i="14"/>
  <c r="L134" i="14"/>
  <c r="Y133" i="14"/>
  <c r="L133" i="14"/>
  <c r="Y132" i="14"/>
  <c r="L132" i="14"/>
  <c r="Y131" i="14"/>
  <c r="L131" i="14"/>
  <c r="Y130" i="14"/>
  <c r="L130" i="14"/>
  <c r="Y129" i="14"/>
  <c r="L129" i="14"/>
  <c r="Y128" i="14"/>
  <c r="L128" i="14"/>
  <c r="Y127" i="14"/>
  <c r="L127" i="14"/>
  <c r="Y126" i="14"/>
  <c r="L126" i="14"/>
  <c r="Y125" i="14"/>
  <c r="L125" i="14"/>
  <c r="Y124" i="14"/>
  <c r="L124" i="14"/>
  <c r="Y123" i="14"/>
  <c r="L123" i="14"/>
  <c r="Y122" i="14"/>
  <c r="L122" i="14"/>
  <c r="Y121" i="14"/>
  <c r="L121" i="14"/>
  <c r="Y120" i="14"/>
  <c r="L120" i="14"/>
  <c r="Y119" i="14"/>
  <c r="L119" i="14"/>
  <c r="Y118" i="14"/>
  <c r="L118" i="14"/>
  <c r="Y117" i="14"/>
  <c r="L117" i="14"/>
  <c r="Y116" i="14"/>
  <c r="L116" i="14"/>
  <c r="Y115" i="14"/>
  <c r="L115" i="14"/>
  <c r="Y114" i="14"/>
  <c r="L114" i="14"/>
  <c r="Y113" i="14"/>
  <c r="L113" i="14"/>
  <c r="Y112" i="14"/>
  <c r="L112" i="14"/>
  <c r="Y111" i="14"/>
  <c r="L111" i="14"/>
  <c r="Y110" i="14"/>
  <c r="L110" i="14"/>
  <c r="Y109" i="14"/>
  <c r="L109" i="14"/>
  <c r="Y108" i="14"/>
  <c r="L108" i="14"/>
  <c r="Y107" i="14"/>
  <c r="L107" i="14"/>
  <c r="Y106" i="14"/>
  <c r="L106" i="14"/>
  <c r="Y105" i="14"/>
  <c r="L105" i="14"/>
  <c r="Y104" i="14"/>
  <c r="L104" i="14"/>
  <c r="Y103" i="14"/>
  <c r="L103" i="14"/>
  <c r="Y102" i="14"/>
  <c r="L102" i="14"/>
  <c r="Y101" i="14"/>
  <c r="L101" i="14"/>
  <c r="Y100" i="14"/>
  <c r="L100" i="14"/>
  <c r="Y99" i="14"/>
  <c r="L99" i="14"/>
  <c r="Y98" i="14"/>
  <c r="L98" i="14"/>
  <c r="Y97" i="14"/>
  <c r="L97" i="14"/>
  <c r="Y96" i="14"/>
  <c r="L96" i="14"/>
  <c r="Y95" i="14"/>
  <c r="L95" i="14"/>
  <c r="Y94" i="14"/>
  <c r="L94" i="14"/>
  <c r="Y93" i="14"/>
  <c r="L93" i="14"/>
  <c r="Y92" i="14"/>
  <c r="L92" i="14"/>
  <c r="Y91" i="14"/>
  <c r="L91" i="14"/>
  <c r="Y90" i="14"/>
  <c r="L90" i="14"/>
  <c r="Y89" i="14"/>
  <c r="L89" i="14"/>
  <c r="Y88" i="14"/>
  <c r="L88" i="14"/>
  <c r="Y87" i="14"/>
  <c r="L87" i="14"/>
  <c r="Y86" i="14"/>
  <c r="L86" i="14"/>
  <c r="Y85" i="14"/>
  <c r="L85" i="14"/>
  <c r="Y84" i="14"/>
  <c r="L84" i="14"/>
  <c r="Y83" i="14"/>
  <c r="L83" i="14"/>
  <c r="Y82" i="14"/>
  <c r="L82" i="14"/>
  <c r="Y81" i="14"/>
  <c r="L81" i="14"/>
  <c r="Y80" i="14"/>
  <c r="L80" i="14"/>
  <c r="Y79" i="14"/>
  <c r="L79" i="14"/>
  <c r="Y78" i="14"/>
  <c r="L78" i="14"/>
  <c r="Y77" i="14"/>
  <c r="L77" i="14"/>
  <c r="Y76" i="14"/>
  <c r="L76" i="14"/>
  <c r="Y75" i="14"/>
  <c r="L75" i="14"/>
  <c r="Y74" i="14"/>
  <c r="L74" i="14"/>
  <c r="Y73" i="14"/>
  <c r="L73" i="14"/>
  <c r="Y72" i="14"/>
  <c r="L72" i="14"/>
  <c r="Y71" i="14"/>
  <c r="L71" i="14"/>
  <c r="Y70" i="14"/>
  <c r="L70" i="14"/>
  <c r="Y69" i="14"/>
  <c r="L69" i="14"/>
  <c r="Y68" i="14"/>
  <c r="L68" i="14"/>
  <c r="Y67" i="14"/>
  <c r="L67" i="14"/>
  <c r="Y66" i="14"/>
  <c r="L66" i="14"/>
  <c r="Y65" i="14"/>
  <c r="L65" i="14"/>
  <c r="Y64" i="14"/>
  <c r="L64" i="14"/>
  <c r="Y63" i="14"/>
  <c r="L63" i="14"/>
  <c r="Y62" i="14"/>
  <c r="L62" i="14"/>
  <c r="Y61" i="14"/>
  <c r="L61" i="14"/>
  <c r="Y60" i="14"/>
  <c r="L60" i="14"/>
  <c r="Y59" i="14"/>
  <c r="L59" i="14"/>
  <c r="Y58" i="14"/>
  <c r="L58" i="14"/>
  <c r="Y57" i="14"/>
  <c r="L57" i="14"/>
  <c r="Y56" i="14"/>
  <c r="L56" i="14"/>
  <c r="Y55" i="14"/>
  <c r="L55" i="14"/>
  <c r="Y54" i="14"/>
  <c r="L54" i="14"/>
  <c r="Y53" i="14"/>
  <c r="L53" i="14"/>
  <c r="Y52" i="14"/>
  <c r="L52" i="14"/>
  <c r="Y51" i="14"/>
  <c r="L51" i="14"/>
  <c r="Y50" i="14"/>
  <c r="L50" i="14"/>
  <c r="Y49" i="14"/>
  <c r="L49" i="14"/>
  <c r="Y48" i="14"/>
  <c r="L48" i="14"/>
  <c r="Y47" i="14"/>
  <c r="L47" i="14"/>
  <c r="Y46" i="14"/>
  <c r="L46" i="14"/>
  <c r="Y45" i="14"/>
  <c r="L45" i="14"/>
  <c r="Y44" i="14"/>
  <c r="L44" i="14"/>
  <c r="Y43" i="14"/>
  <c r="L43" i="14"/>
  <c r="Y42" i="14"/>
  <c r="L42" i="14"/>
  <c r="Y41" i="14"/>
  <c r="L41" i="14"/>
  <c r="Y40" i="14"/>
  <c r="L40" i="14"/>
  <c r="Y39" i="14"/>
  <c r="L39" i="14"/>
  <c r="Y38" i="14"/>
  <c r="L38" i="14"/>
  <c r="Y37" i="14"/>
  <c r="L37" i="14"/>
  <c r="Y36" i="14"/>
  <c r="L36" i="14"/>
  <c r="Y35" i="14"/>
  <c r="L35" i="14"/>
  <c r="Y34" i="14"/>
  <c r="L34" i="14"/>
  <c r="Y33" i="14"/>
  <c r="L33" i="14"/>
  <c r="Y32" i="14"/>
  <c r="L32" i="14"/>
  <c r="Y31" i="14"/>
  <c r="L31" i="14"/>
  <c r="Y30" i="14"/>
  <c r="L30" i="14"/>
  <c r="Y29" i="14"/>
  <c r="L29" i="14"/>
  <c r="Y28" i="14"/>
  <c r="L28" i="14"/>
  <c r="Y27" i="14"/>
  <c r="L27" i="14"/>
  <c r="Y26" i="14"/>
  <c r="L26" i="14"/>
  <c r="Y25" i="14"/>
  <c r="L25" i="14"/>
  <c r="Y24" i="14"/>
  <c r="L24" i="14"/>
  <c r="Y23" i="14"/>
  <c r="L23" i="14"/>
  <c r="Y22" i="14"/>
  <c r="L22" i="14"/>
  <c r="Y21" i="14"/>
  <c r="L21" i="14"/>
  <c r="Y20" i="14"/>
  <c r="L20" i="14"/>
  <c r="Y19" i="14"/>
  <c r="L19" i="14"/>
  <c r="Y18" i="14"/>
  <c r="L18" i="14"/>
  <c r="Y17" i="14"/>
  <c r="L17" i="14"/>
  <c r="Y16" i="14"/>
  <c r="L16" i="14"/>
  <c r="Y15" i="14"/>
  <c r="L15" i="14"/>
  <c r="Y14" i="14"/>
  <c r="L14" i="14"/>
  <c r="Y13" i="14"/>
  <c r="L13" i="14"/>
  <c r="Y12" i="14"/>
  <c r="L12" i="14"/>
  <c r="Y11" i="14"/>
  <c r="L11" i="14"/>
  <c r="Y10" i="14"/>
  <c r="L10" i="14"/>
  <c r="Y9" i="14"/>
  <c r="L9" i="14"/>
  <c r="Y8" i="14"/>
  <c r="L8" i="14"/>
  <c r="Y7" i="14"/>
  <c r="L7" i="14"/>
  <c r="Y6" i="14"/>
  <c r="L6" i="14"/>
  <c r="Y5" i="14"/>
  <c r="L5" i="14"/>
  <c r="Y4" i="14"/>
  <c r="L4" i="14"/>
  <c r="Y3" i="14"/>
  <c r="L3" i="14"/>
  <c r="J1" i="14"/>
  <c r="AI97" i="18" l="1"/>
  <c r="AI96" i="18"/>
  <c r="AI95" i="18"/>
  <c r="AI94" i="18"/>
  <c r="AI93" i="18"/>
  <c r="AI92" i="18"/>
  <c r="AI91" i="18"/>
  <c r="AI90" i="18"/>
  <c r="AI89" i="18"/>
  <c r="AI88" i="18"/>
  <c r="AI87" i="18"/>
  <c r="AI86" i="18"/>
  <c r="AI85" i="18"/>
  <c r="AI84" i="18"/>
  <c r="AI83" i="18"/>
  <c r="AI82" i="18"/>
  <c r="AI81" i="18"/>
  <c r="AI80" i="18"/>
  <c r="AI79" i="18"/>
  <c r="AI78" i="18"/>
  <c r="AI77" i="18"/>
  <c r="AI76" i="18"/>
  <c r="AI75" i="18"/>
  <c r="AI74" i="18"/>
  <c r="AI73" i="18"/>
  <c r="AI72" i="18"/>
  <c r="AI71" i="18"/>
  <c r="AI70" i="18"/>
  <c r="AI69" i="18"/>
  <c r="AI68" i="18"/>
  <c r="AI67" i="18"/>
  <c r="AI66" i="18"/>
  <c r="AI65" i="18"/>
  <c r="AI64" i="18"/>
  <c r="AI63" i="18"/>
  <c r="AI62" i="18"/>
  <c r="AI61" i="18"/>
  <c r="AI60" i="18"/>
  <c r="AI59" i="18"/>
  <c r="AI58" i="18"/>
  <c r="AI57" i="18"/>
  <c r="AI56" i="18"/>
  <c r="AI55" i="18"/>
  <c r="AI54" i="18"/>
  <c r="AI53" i="18"/>
  <c r="AI52" i="18"/>
  <c r="AI51" i="18"/>
  <c r="AI50" i="18"/>
  <c r="AI49" i="18"/>
  <c r="T48" i="18"/>
  <c r="AI48" i="18" s="1"/>
  <c r="AI47" i="18"/>
  <c r="AI46" i="18"/>
  <c r="AI45" i="18"/>
  <c r="AI44" i="18"/>
  <c r="AI43" i="18"/>
  <c r="AB42" i="18"/>
  <c r="AI42" i="18" s="1"/>
  <c r="X42" i="18"/>
  <c r="AI41" i="18"/>
  <c r="AI40" i="18"/>
  <c r="AI39" i="18"/>
  <c r="AI38" i="18"/>
  <c r="AI37" i="18"/>
  <c r="T36" i="18"/>
  <c r="AI36" i="18" s="1"/>
  <c r="AI35" i="18"/>
  <c r="AI34" i="18"/>
  <c r="AI33" i="18"/>
  <c r="AI32" i="18"/>
  <c r="AI31" i="18"/>
  <c r="AI30" i="18"/>
  <c r="X29" i="18"/>
  <c r="T29" i="18"/>
  <c r="AI29" i="18" s="1"/>
  <c r="AI28" i="18"/>
  <c r="AB27" i="18"/>
  <c r="AI27" i="18" s="1"/>
  <c r="AI26" i="18"/>
  <c r="AI25" i="18"/>
  <c r="AI24" i="18"/>
  <c r="AI23" i="18"/>
  <c r="AI22" i="18"/>
  <c r="AI21" i="18"/>
  <c r="AI20" i="18"/>
  <c r="AI19" i="18"/>
  <c r="AI18" i="18"/>
  <c r="AI17" i="18"/>
  <c r="AI16" i="18"/>
  <c r="AI15" i="18"/>
  <c r="AI14" i="18"/>
  <c r="AI13" i="18"/>
  <c r="AI12" i="18"/>
  <c r="T11" i="18"/>
  <c r="AI11" i="18" s="1"/>
  <c r="AI10" i="18"/>
  <c r="AI9" i="18"/>
  <c r="AI8" i="18"/>
  <c r="X7" i="18"/>
  <c r="T7" i="18"/>
  <c r="AI7" i="18" s="1"/>
  <c r="X6" i="18"/>
  <c r="AI6" i="18" s="1"/>
  <c r="AI5" i="18"/>
  <c r="AI4" i="18"/>
  <c r="AJ1" i="18"/>
  <c r="AH1" i="18"/>
  <c r="AG1" i="18"/>
  <c r="AF1" i="18"/>
  <c r="AE1" i="18"/>
  <c r="AD1" i="18"/>
  <c r="AC1" i="18"/>
  <c r="AA1" i="18"/>
  <c r="Z1" i="18"/>
  <c r="Y1" i="18"/>
  <c r="X1" i="18"/>
  <c r="W1" i="18"/>
  <c r="V1" i="18"/>
  <c r="U1" i="18"/>
  <c r="R1" i="18"/>
  <c r="Q1" i="18"/>
  <c r="P1" i="18"/>
  <c r="O1" i="18"/>
  <c r="N1" i="18"/>
  <c r="M1" i="18"/>
  <c r="L1" i="18"/>
  <c r="K1" i="18"/>
  <c r="J1" i="18"/>
  <c r="I1" i="18"/>
  <c r="H1" i="18"/>
  <c r="G1" i="18"/>
  <c r="F1" i="18"/>
  <c r="E1" i="18"/>
  <c r="AI1" i="18" l="1"/>
  <c r="T1" i="18"/>
  <c r="AB1" i="18"/>
  <c r="B6" i="3" l="1"/>
  <c r="D131" i="1"/>
  <c r="B130" i="1"/>
  <c r="AD15" i="2"/>
  <c r="S15" i="2"/>
  <c r="R15" i="2"/>
  <c r="Q15" i="2"/>
  <c r="P15" i="2"/>
  <c r="O15" i="2"/>
  <c r="N15" i="2"/>
  <c r="M15" i="2"/>
  <c r="L15" i="2"/>
  <c r="K15" i="2"/>
  <c r="J15" i="2"/>
  <c r="I15" i="2"/>
  <c r="H15" i="2"/>
  <c r="F15" i="2"/>
  <c r="E15" i="2"/>
  <c r="D15" i="2"/>
  <c r="D16" i="2" s="1"/>
  <c r="AU14" i="2"/>
  <c r="AT14" i="2"/>
  <c r="AS14" i="2"/>
  <c r="AR14" i="2"/>
  <c r="AQ14" i="2"/>
  <c r="AP14" i="2"/>
  <c r="AO14" i="2"/>
  <c r="AN14" i="2"/>
  <c r="AM14" i="2"/>
  <c r="AL14" i="2"/>
  <c r="AJ14" i="2"/>
  <c r="W14" i="2"/>
  <c r="AK14" i="2" s="1"/>
  <c r="U14" i="2"/>
  <c r="AI14" i="2" s="1"/>
  <c r="T14" i="2"/>
  <c r="AU13" i="2"/>
  <c r="AT13" i="2"/>
  <c r="AS13" i="2"/>
  <c r="AR13" i="2"/>
  <c r="AQ13" i="2"/>
  <c r="AP13" i="2"/>
  <c r="AO13" i="2"/>
  <c r="AN13" i="2"/>
  <c r="AM13" i="2"/>
  <c r="AL13" i="2"/>
  <c r="AK13" i="2"/>
  <c r="AJ13" i="2"/>
  <c r="AI13" i="2"/>
  <c r="AH13" i="2"/>
  <c r="T13" i="2"/>
  <c r="AV13" i="2" s="1"/>
  <c r="AU12" i="2"/>
  <c r="AT12" i="2"/>
  <c r="AR12" i="2"/>
  <c r="AQ12" i="2"/>
  <c r="AP12" i="2"/>
  <c r="AO12" i="2"/>
  <c r="AM12" i="2"/>
  <c r="AL12" i="2"/>
  <c r="AK12" i="2"/>
  <c r="AE12" i="2"/>
  <c r="AS12" i="2" s="1"/>
  <c r="AC12" i="2"/>
  <c r="Z12" i="2"/>
  <c r="AN12" i="2" s="1"/>
  <c r="V12" i="2"/>
  <c r="AJ12" i="2" s="1"/>
  <c r="U12" i="2"/>
  <c r="T12" i="2"/>
  <c r="AU11" i="2"/>
  <c r="AT11" i="2"/>
  <c r="AS11" i="2"/>
  <c r="AR11" i="2"/>
  <c r="AQ11" i="2"/>
  <c r="AP11" i="2"/>
  <c r="AO11" i="2"/>
  <c r="AN11" i="2"/>
  <c r="AM11" i="2"/>
  <c r="AL11" i="2"/>
  <c r="AK11" i="2"/>
  <c r="AJ11" i="2"/>
  <c r="AI11" i="2"/>
  <c r="Z11" i="2"/>
  <c r="U11" i="2"/>
  <c r="AH11" i="2" s="1"/>
  <c r="T11" i="2"/>
  <c r="AU10" i="2"/>
  <c r="AT10" i="2"/>
  <c r="AS10" i="2"/>
  <c r="AR10" i="2"/>
  <c r="AQ10" i="2"/>
  <c r="AP10" i="2"/>
  <c r="AM10" i="2"/>
  <c r="AK10" i="2"/>
  <c r="AJ10" i="2"/>
  <c r="AA10" i="2"/>
  <c r="AO10" i="2" s="1"/>
  <c r="Z10" i="2"/>
  <c r="AN10" i="2" s="1"/>
  <c r="X10" i="2"/>
  <c r="AL10" i="2" s="1"/>
  <c r="W10" i="2"/>
  <c r="U10" i="2"/>
  <c r="G10" i="2"/>
  <c r="T10" i="2" s="1"/>
  <c r="AR9" i="2"/>
  <c r="AM9" i="2"/>
  <c r="AG9" i="2"/>
  <c r="AG15" i="2" s="1"/>
  <c r="AF9" i="2"/>
  <c r="AF15" i="2" s="1"/>
  <c r="AE9" i="2"/>
  <c r="AS9" i="2" s="1"/>
  <c r="AC9" i="2"/>
  <c r="AB9" i="2"/>
  <c r="AP9" i="2" s="1"/>
  <c r="AA9" i="2"/>
  <c r="AO9" i="2" s="1"/>
  <c r="Z9" i="2"/>
  <c r="AN9" i="2" s="1"/>
  <c r="X9" i="2"/>
  <c r="AL9" i="2" s="1"/>
  <c r="W9" i="2"/>
  <c r="AK9" i="2" s="1"/>
  <c r="V9" i="2"/>
  <c r="AJ9" i="2" s="1"/>
  <c r="U9" i="2"/>
  <c r="AI9" i="2" s="1"/>
  <c r="T9" i="2"/>
  <c r="AU8" i="2"/>
  <c r="AT8" i="2"/>
  <c r="AS8" i="2"/>
  <c r="AR8" i="2"/>
  <c r="AQ8" i="2"/>
  <c r="AP8" i="2"/>
  <c r="AO8" i="2"/>
  <c r="AM8" i="2"/>
  <c r="AJ8" i="2"/>
  <c r="Z8" i="2"/>
  <c r="AN8" i="2" s="1"/>
  <c r="X8" i="2"/>
  <c r="AL8" i="2" s="1"/>
  <c r="W8" i="2"/>
  <c r="AK8" i="2" s="1"/>
  <c r="U8" i="2"/>
  <c r="AI8" i="2" s="1"/>
  <c r="T8" i="2"/>
  <c r="AU7" i="2"/>
  <c r="AT7" i="2"/>
  <c r="AR7" i="2"/>
  <c r="AQ7" i="2"/>
  <c r="AP7" i="2"/>
  <c r="AO7" i="2"/>
  <c r="AM7" i="2"/>
  <c r="AL7" i="2"/>
  <c r="AE7" i="2"/>
  <c r="AS7" i="2" s="1"/>
  <c r="Z7" i="2"/>
  <c r="AN7" i="2" s="1"/>
  <c r="W7" i="2"/>
  <c r="AK7" i="2" s="1"/>
  <c r="V7" i="2"/>
  <c r="AJ7" i="2" s="1"/>
  <c r="U7" i="2"/>
  <c r="AI7" i="2" s="1"/>
  <c r="T7" i="2"/>
  <c r="AU6" i="2"/>
  <c r="AT6" i="2"/>
  <c r="AS6" i="2"/>
  <c r="AR6" i="2"/>
  <c r="AQ6" i="2"/>
  <c r="AP6" i="2"/>
  <c r="AO6" i="2"/>
  <c r="AN6" i="2"/>
  <c r="AK6" i="2"/>
  <c r="AJ6" i="2"/>
  <c r="Z6" i="2"/>
  <c r="Y6" i="2"/>
  <c r="Y15" i="2" s="1"/>
  <c r="X6" i="2"/>
  <c r="AL6" i="2" s="1"/>
  <c r="U6" i="2"/>
  <c r="AI6" i="2" s="1"/>
  <c r="G6" i="2"/>
  <c r="T6" i="2" s="1"/>
  <c r="AV5" i="2"/>
  <c r="AU5" i="2"/>
  <c r="AT5" i="2"/>
  <c r="AS5" i="2"/>
  <c r="AR5" i="2"/>
  <c r="AQ5" i="2"/>
  <c r="AP5" i="2"/>
  <c r="AO5" i="2"/>
  <c r="AN5" i="2"/>
  <c r="AM5" i="2"/>
  <c r="AL5" i="2"/>
  <c r="AK5" i="2"/>
  <c r="AJ5" i="2"/>
  <c r="AI5" i="2"/>
  <c r="AH5" i="2"/>
  <c r="T5" i="2"/>
  <c r="AU4" i="2"/>
  <c r="AT4" i="2"/>
  <c r="AS4" i="2"/>
  <c r="AR4" i="2"/>
  <c r="AQ4" i="2"/>
  <c r="AO4" i="2"/>
  <c r="AM4" i="2"/>
  <c r="AI4" i="2"/>
  <c r="AB4" i="2"/>
  <c r="AP4" i="2" s="1"/>
  <c r="Z4" i="2"/>
  <c r="AN4" i="2" s="1"/>
  <c r="X4" i="2"/>
  <c r="AL4" i="2" s="1"/>
  <c r="W4" i="2"/>
  <c r="V4" i="2"/>
  <c r="AJ4" i="2" s="1"/>
  <c r="U4" i="2"/>
  <c r="T4" i="2"/>
  <c r="AU3" i="2"/>
  <c r="AT3" i="2"/>
  <c r="AS3" i="2"/>
  <c r="AR3" i="2"/>
  <c r="AQ3" i="2"/>
  <c r="AP3" i="2"/>
  <c r="AO3" i="2"/>
  <c r="AM3" i="2"/>
  <c r="AL3" i="2"/>
  <c r="AK3" i="2"/>
  <c r="AJ3" i="2"/>
  <c r="AI3" i="2"/>
  <c r="Z3" i="2"/>
  <c r="T3" i="2"/>
  <c r="W15" i="2" l="1"/>
  <c r="Z15" i="2"/>
  <c r="AT9" i="2"/>
  <c r="AV12" i="2"/>
  <c r="U15" i="2"/>
  <c r="AK4" i="2"/>
  <c r="AK15" i="2" s="1"/>
  <c r="AM6" i="2"/>
  <c r="AM15" i="2" s="1"/>
  <c r="AC15" i="2"/>
  <c r="AU9" i="2"/>
  <c r="AU15" i="2" s="1"/>
  <c r="AH12" i="2"/>
  <c r="AV11" i="2"/>
  <c r="AR15" i="2"/>
  <c r="AH10" i="2"/>
  <c r="AP15" i="2"/>
  <c r="AT15" i="2"/>
  <c r="V15" i="2"/>
  <c r="AI10" i="2"/>
  <c r="AJ15" i="2"/>
  <c r="AO15" i="2"/>
  <c r="AS15" i="2"/>
  <c r="AL15" i="2"/>
  <c r="AV10" i="2"/>
  <c r="G15" i="2"/>
  <c r="AA15" i="2"/>
  <c r="AE15" i="2"/>
  <c r="AI12" i="2"/>
  <c r="AI15" i="2" s="1"/>
  <c r="T15" i="2"/>
  <c r="X15" i="2"/>
  <c r="AB15" i="2"/>
  <c r="AH6" i="2"/>
  <c r="AV6" i="2" s="1"/>
  <c r="AH9" i="2"/>
  <c r="AV9" i="2" s="1"/>
  <c r="AH3" i="2"/>
  <c r="AV3" i="2" s="1"/>
  <c r="AH7" i="2"/>
  <c r="AV7" i="2" s="1"/>
  <c r="AH8" i="2"/>
  <c r="AV8" i="2" s="1"/>
  <c r="AQ9" i="2"/>
  <c r="AQ15" i="2" s="1"/>
  <c r="AN3" i="2"/>
  <c r="AN15" i="2" s="1"/>
  <c r="AH4" i="2"/>
  <c r="AV4" i="2" s="1"/>
  <c r="AH14" i="2"/>
  <c r="AV14" i="2" s="1"/>
  <c r="AV15" i="2" l="1"/>
  <c r="AH15" i="2"/>
  <c r="O4" i="7" l="1"/>
  <c r="C15" i="8"/>
  <c r="I18" i="9" l="1"/>
  <c r="I15" i="9"/>
  <c r="L7" i="7" l="1"/>
  <c r="G4" i="6" l="1"/>
  <c r="D15" i="8"/>
  <c r="E15" i="8" s="1"/>
  <c r="E12" i="8"/>
  <c r="E13" i="8"/>
  <c r="E14" i="8"/>
  <c r="E11" i="8"/>
  <c r="E4" i="8"/>
  <c r="G9" i="7"/>
  <c r="F10" i="5"/>
</calcChain>
</file>

<file path=xl/sharedStrings.xml><?xml version="1.0" encoding="utf-8"?>
<sst xmlns="http://schemas.openxmlformats.org/spreadsheetml/2006/main" count="10232" uniqueCount="1665">
  <si>
    <t>Territory</t>
  </si>
  <si>
    <t>Total</t>
  </si>
  <si>
    <t>Achievement</t>
  </si>
  <si>
    <t>Crop</t>
  </si>
  <si>
    <t>Paddy</t>
  </si>
  <si>
    <t>Party Name</t>
  </si>
  <si>
    <t>OFD</t>
  </si>
  <si>
    <t>Baikunthpur</t>
  </si>
  <si>
    <t>% Achievement</t>
  </si>
  <si>
    <t>S No</t>
  </si>
  <si>
    <t>Place</t>
  </si>
  <si>
    <t>ABS</t>
  </si>
  <si>
    <t>AMAN KRISHI SEVA KENDRA</t>
  </si>
  <si>
    <t>MARWAHI</t>
  </si>
  <si>
    <t>ANSARI BEEJ BHANDAR</t>
  </si>
  <si>
    <t>DEVNAGAR</t>
  </si>
  <si>
    <t>BANSHI KRISHI SEVA KENDRA</t>
  </si>
  <si>
    <t>PREMNAGAR</t>
  </si>
  <si>
    <t>KISAN VIKAS KENDRA</t>
  </si>
  <si>
    <t>BHAIYATHAN</t>
  </si>
  <si>
    <t>KRISHAK SAHAYOGI SANSTHAN</t>
  </si>
  <si>
    <t>BAIKUNTHPUR</t>
  </si>
  <si>
    <t>KRISHI SAHAYATA KENDRA</t>
  </si>
  <si>
    <t>PENDRA</t>
  </si>
  <si>
    <t>RAJESH KRISHI SEVA KENDRA</t>
  </si>
  <si>
    <t>JHANSI</t>
  </si>
  <si>
    <t>MISHRA BEEJ BHANDAR</t>
  </si>
  <si>
    <t>PATNA</t>
  </si>
  <si>
    <t>NAVEEN KRISHI SEVA KENDRA</t>
  </si>
  <si>
    <t>PODI</t>
  </si>
  <si>
    <t>UPADHYAY  BEEJ BHANDAR</t>
  </si>
  <si>
    <t>BISHRAMUR</t>
  </si>
  <si>
    <t>TERRITORY TOTAL</t>
  </si>
  <si>
    <t>Sale</t>
  </si>
  <si>
    <t>Target</t>
  </si>
  <si>
    <t>Score</t>
  </si>
  <si>
    <t>KRA Marking</t>
  </si>
  <si>
    <t>Net Sale</t>
  </si>
  <si>
    <t>KRA Rating</t>
  </si>
  <si>
    <t>Need to Add a minimum of 105 Retailers to his business along with entire mapping of the retailers business. To be reviewed on basis of number of visits and business achieved from these new retailers, Target vs Achivement , New Retailer Registered.</t>
  </si>
  <si>
    <t>Current Number of Retailers Registered</t>
  </si>
  <si>
    <t>Target Number of new retailers</t>
  </si>
  <si>
    <t>% Achievement of new retailers</t>
  </si>
  <si>
    <t>Logic 5</t>
  </si>
  <si>
    <t>[Higher the achievement, Max is 100, Below 70% achievement, Zero]</t>
  </si>
  <si>
    <t>&lt; 70</t>
  </si>
  <si>
    <t>Achievemnt of total new retailers</t>
  </si>
  <si>
    <t>Min 70%, less will be zero.</t>
  </si>
  <si>
    <t>a</t>
  </si>
  <si>
    <t>b</t>
  </si>
  <si>
    <t>Sale Data</t>
  </si>
  <si>
    <t>Scanning Qty.</t>
  </si>
  <si>
    <t>% Scanning</t>
  </si>
  <si>
    <t>Logic 2</t>
  </si>
  <si>
    <t>[Higher the achievement, max scored is 100]</t>
  </si>
  <si>
    <t>No of OFDs Demo plots visited against the allocated target. (Excel Sheet to be attachedQtr). Mandatory Forthnightlymonthly Visit on 50% or __ (fix no.) of same demo OFD focus commercial hybrid, visit report with relevant photo to be submitted to line mgrPD Executive</t>
  </si>
  <si>
    <t>OFD/Demo data</t>
  </si>
  <si>
    <t>OFD planted</t>
  </si>
  <si>
    <t>OFD Data Given</t>
  </si>
  <si>
    <t xml:space="preserve">Demo </t>
  </si>
  <si>
    <t>Demo Planted</t>
  </si>
  <si>
    <t>80 percent OFD data need to be submited as per PD data sheet by crop cycle. Data to be updated on the day of data recording on Sarathi App.</t>
  </si>
  <si>
    <t>a:  OFD Demo</t>
  </si>
  <si>
    <t>b:OFD Data Sharing</t>
  </si>
  <si>
    <t>Market Development</t>
  </si>
  <si>
    <r>
      <rPr>
        <b/>
        <sz val="11"/>
        <color theme="1"/>
        <rFont val="Calibri"/>
        <family val="2"/>
        <scheme val="minor"/>
      </rPr>
      <t>a</t>
    </r>
    <r>
      <rPr>
        <sz val="11"/>
        <color theme="1"/>
        <rFont val="Calibri"/>
        <family val="2"/>
        <scheme val="minor"/>
      </rPr>
      <t xml:space="preserve">: Min 25 PDA of the total activities conducted in territory ( can be common with MDO MDA), to be validated through Sarathi App. </t>
    </r>
  </si>
  <si>
    <t xml:space="preserve">b:   MDOs Engagement:To ensure 15 Activities per month per MDO, to be validated through Sarathi App. </t>
  </si>
  <si>
    <t>PDA</t>
  </si>
  <si>
    <t>MDOs Actual</t>
  </si>
  <si>
    <t>To ensure proper and timely reporting</t>
  </si>
  <si>
    <t>a: Anyone of the given 2 options ( 7A1, 7A2) to be considered; 7A1- Self ATP - weekly or 15 days. 7A2- TE Bills to be uploaded by 5th of next month</t>
  </si>
  <si>
    <t>Logic 4</t>
  </si>
  <si>
    <t>[Lower the actual, zero]</t>
  </si>
  <si>
    <t>7A1</t>
  </si>
  <si>
    <t>7A2</t>
  </si>
  <si>
    <t>b: MDO Review: MDO Review (common review format to be designed and shared with team by GMs) to be completed by 5th of next month</t>
  </si>
  <si>
    <t>Minimum 4 retailer crop tour to be conducted on new promising launched Hybrid/ focused product in each half; H1 &amp; H2 with a participation of minimum of 25 retailers in crop tour, with a visit of minimum 3 plots during the crop tour.</t>
  </si>
  <si>
    <t>Target number of RCT</t>
  </si>
  <si>
    <t>Actual RCT</t>
  </si>
  <si>
    <t xml:space="preserve">Targeted Number of retailers </t>
  </si>
  <si>
    <t>Actual Retailer Participation</t>
  </si>
  <si>
    <t>Achievement %</t>
  </si>
  <si>
    <t>NA</t>
  </si>
  <si>
    <t>Demo Data Given(demo seed app)</t>
  </si>
  <si>
    <t>Taluka</t>
  </si>
  <si>
    <t>District</t>
  </si>
  <si>
    <t>Bheem 115</t>
  </si>
  <si>
    <t>SURAJPUR</t>
  </si>
  <si>
    <t>Podi</t>
  </si>
  <si>
    <t>Telaimuda</t>
  </si>
  <si>
    <t>Tejpur</t>
  </si>
  <si>
    <t>Narayanpur</t>
  </si>
  <si>
    <t>Kailashpur</t>
  </si>
  <si>
    <t>Tiwragudi</t>
  </si>
  <si>
    <t>kenapara</t>
  </si>
  <si>
    <t>Satpata</t>
  </si>
  <si>
    <t>Girwarganj</t>
  </si>
  <si>
    <t>chandarpur</t>
  </si>
  <si>
    <t>bhaiyathan</t>
  </si>
  <si>
    <t>odgi</t>
  </si>
  <si>
    <t>kaskela</t>
  </si>
  <si>
    <t>maja</t>
  </si>
  <si>
    <t>pandri</t>
  </si>
  <si>
    <t>Govind sahu</t>
  </si>
  <si>
    <t>Deepak Dubey</t>
  </si>
  <si>
    <t>Aklasarai</t>
  </si>
  <si>
    <t>Korea</t>
  </si>
  <si>
    <t>Shiv Shankar Jaiswal</t>
  </si>
  <si>
    <t>Bhaiswar</t>
  </si>
  <si>
    <t>Mishra Beej Bhandar</t>
  </si>
  <si>
    <t>Rajoli</t>
  </si>
  <si>
    <t>Sonal Krishi Seva Kendra</t>
  </si>
  <si>
    <t>Sonhat</t>
  </si>
  <si>
    <t>Ganesh Gupta</t>
  </si>
  <si>
    <t>Kathgodi</t>
  </si>
  <si>
    <t>Durga Gupta</t>
  </si>
  <si>
    <t>Barpara</t>
  </si>
  <si>
    <t>Ghanshyam Sahu</t>
  </si>
  <si>
    <t>Chhindiya</t>
  </si>
  <si>
    <t>Patna</t>
  </si>
  <si>
    <t>Sanjay Sahu</t>
  </si>
  <si>
    <t>Tendua</t>
  </si>
  <si>
    <t>Nagar</t>
  </si>
  <si>
    <t>Ram Singh</t>
  </si>
  <si>
    <t>Manendragarh</t>
  </si>
  <si>
    <t>MCB</t>
  </si>
  <si>
    <t>Manoj Sahu</t>
  </si>
  <si>
    <t>Bhadi</t>
  </si>
  <si>
    <t>DOS</t>
  </si>
  <si>
    <t>DOP</t>
  </si>
  <si>
    <t>OTP Verified</t>
  </si>
  <si>
    <t xml:space="preserve">PDA done </t>
  </si>
  <si>
    <t xml:space="preserve">Crop </t>
  </si>
  <si>
    <t>Category</t>
  </si>
  <si>
    <t>ID No.</t>
  </si>
  <si>
    <t>Pkt No.</t>
  </si>
  <si>
    <t>Total Pkt.</t>
  </si>
  <si>
    <t>Data Submission</t>
  </si>
  <si>
    <t>Number of data used by PD</t>
  </si>
  <si>
    <t>% data used</t>
  </si>
  <si>
    <t>Activity Type</t>
  </si>
  <si>
    <t>Number of Month</t>
  </si>
  <si>
    <t>Number of ATP Submitted</t>
  </si>
  <si>
    <t xml:space="preserve">Number of weeks </t>
  </si>
  <si>
    <t>Within Deadline</t>
  </si>
  <si>
    <t>TE bill submission</t>
  </si>
  <si>
    <t>RCP Submission</t>
  </si>
  <si>
    <t>Across the deadline</t>
  </si>
  <si>
    <t>Rajwade Krishi Kendra</t>
  </si>
  <si>
    <t>Samay Beej Bhandar</t>
  </si>
  <si>
    <t>Tinku Beej Bhandar</t>
  </si>
  <si>
    <t>Yadav Beej Bhandar</t>
  </si>
  <si>
    <t>Umashankar Krishi Seva Kendra</t>
  </si>
  <si>
    <t>Rakesh Krishi Sewa Kendra</t>
  </si>
  <si>
    <t>Golu Beej Bhandar</t>
  </si>
  <si>
    <t>Omprakash Rajwade</t>
  </si>
  <si>
    <t>Pramod Beej Bhandar</t>
  </si>
  <si>
    <t>Shiv Krishi Seva Kendra</t>
  </si>
  <si>
    <t>Kishan Beej Bhandar</t>
  </si>
  <si>
    <t>Rajesh Krishi Sewa Kendra</t>
  </si>
  <si>
    <t>Ansari Beej Bhandar</t>
  </si>
  <si>
    <t>Manya Beej Bhandar</t>
  </si>
  <si>
    <t>Sushil Beej Bhandar</t>
  </si>
  <si>
    <t>Shailesh Beej Bhandar</t>
  </si>
  <si>
    <t>Gupta Krishi Seva Kendra</t>
  </si>
  <si>
    <t>Gurjar Beej Bhandar</t>
  </si>
  <si>
    <t>Aman Krishi Seva Kendra</t>
  </si>
  <si>
    <t>Naveen Krishi Seva Kendra</t>
  </si>
  <si>
    <t>Krishak Sahyogi Sansthan</t>
  </si>
  <si>
    <t>Deepak Krisi Sewa Kendra</t>
  </si>
  <si>
    <t>Jaiswal Krishi Seva Kendra</t>
  </si>
  <si>
    <t>Kisan Traders</t>
  </si>
  <si>
    <t>Naan Beej Bhandar</t>
  </si>
  <si>
    <t>Radhika Krishi Seva Kendra</t>
  </si>
  <si>
    <t>Parsiya</t>
  </si>
  <si>
    <t>Pondi</t>
  </si>
  <si>
    <t>Salka</t>
  </si>
  <si>
    <t>Ramanujnagar</t>
  </si>
  <si>
    <t>Surajpur</t>
  </si>
  <si>
    <t>Kaskela</t>
  </si>
  <si>
    <t>Dawana</t>
  </si>
  <si>
    <t>Baiyathan</t>
  </si>
  <si>
    <t>Manja</t>
  </si>
  <si>
    <t>Patana</t>
  </si>
  <si>
    <t>Junapara</t>
  </si>
  <si>
    <t>Bhaiyathan</t>
  </si>
  <si>
    <t>Sumerpur</t>
  </si>
  <si>
    <t>Nayakarkoli</t>
  </si>
  <si>
    <t>Pandopara</t>
  </si>
  <si>
    <t>Govindpur</t>
  </si>
  <si>
    <t>Kailaspur</t>
  </si>
  <si>
    <t>Dabripara</t>
  </si>
  <si>
    <t>Jhanshi</t>
  </si>
  <si>
    <t>Barhol</t>
  </si>
  <si>
    <t>Jodasarai</t>
  </si>
  <si>
    <t>Marwahi</t>
  </si>
  <si>
    <t>Kungnagar</t>
  </si>
  <si>
    <t>Bazarpara</t>
  </si>
  <si>
    <t>Kelhari</t>
  </si>
  <si>
    <t>Koriya</t>
  </si>
  <si>
    <t>Koria</t>
  </si>
  <si>
    <t>Bilaspur</t>
  </si>
  <si>
    <t>Koreya</t>
  </si>
  <si>
    <t>Surajpua</t>
  </si>
  <si>
    <t>Farmer_Name</t>
  </si>
  <si>
    <t>Village</t>
  </si>
  <si>
    <t>Demo_ID</t>
  </si>
  <si>
    <t>Demo_Qty</t>
  </si>
  <si>
    <t>Sowing_Date</t>
  </si>
  <si>
    <t>Created_By</t>
  </si>
  <si>
    <t>tanveeransari052@gmail.com</t>
  </si>
  <si>
    <t>hardik.vspl@gmail.com</t>
  </si>
  <si>
    <t>Select One</t>
  </si>
  <si>
    <t>podi</t>
  </si>
  <si>
    <t>surajpur</t>
  </si>
  <si>
    <t>Jainagar</t>
  </si>
  <si>
    <t>salka</t>
  </si>
  <si>
    <t>Virat</t>
  </si>
  <si>
    <t>shivshankarshivshankar510@gmail.com</t>
  </si>
  <si>
    <t>blank</t>
  </si>
  <si>
    <t>Devnagar</t>
  </si>
  <si>
    <t>sonhat</t>
  </si>
  <si>
    <t>dubchola</t>
  </si>
  <si>
    <t>khairi</t>
  </si>
  <si>
    <t>VIRAT</t>
  </si>
  <si>
    <t>Transplanting_Date</t>
  </si>
  <si>
    <t>Mobile</t>
  </si>
  <si>
    <t xml:space="preserve">Pintu </t>
  </si>
  <si>
    <t>Pintu</t>
  </si>
  <si>
    <t>kewara</t>
  </si>
  <si>
    <t>agina</t>
  </si>
  <si>
    <t>inderpur</t>
  </si>
  <si>
    <t>satnagar</t>
  </si>
  <si>
    <t>ghuchapara</t>
  </si>
  <si>
    <t>kushmushi</t>
  </si>
  <si>
    <t>pasal</t>
  </si>
  <si>
    <t>Shiv Shankar</t>
  </si>
  <si>
    <t xml:space="preserve">dudhniya </t>
  </si>
  <si>
    <t>Pasta</t>
  </si>
  <si>
    <t>Kamalpur</t>
  </si>
  <si>
    <t>Madneswerpur</t>
  </si>
  <si>
    <t>Chandrikapur</t>
  </si>
  <si>
    <t>Nawapara</t>
  </si>
  <si>
    <t>Sahilal</t>
  </si>
  <si>
    <t>Dawna</t>
  </si>
  <si>
    <t>Rampur</t>
  </si>
  <si>
    <t>Yes</t>
  </si>
  <si>
    <t>PDA, OSA and PSA target</t>
  </si>
  <si>
    <t>Actual achievement</t>
  </si>
  <si>
    <t>Kisan Vikas Kendra</t>
  </si>
  <si>
    <t>Banshi Krishi Seva Kendra</t>
  </si>
  <si>
    <t>UPADHYAY BEEJ BHANDAR</t>
  </si>
  <si>
    <t>Premnagar</t>
  </si>
  <si>
    <t>BISHRAMPUR</t>
  </si>
  <si>
    <t>BILASPUR</t>
  </si>
  <si>
    <t>Old</t>
  </si>
  <si>
    <t>New</t>
  </si>
  <si>
    <t>HQ FC</t>
  </si>
  <si>
    <t>CROP</t>
  </si>
  <si>
    <t>TYPE</t>
  </si>
  <si>
    <t>DISTRIBUTORS</t>
  </si>
  <si>
    <t>VARIETY</t>
  </si>
  <si>
    <t>Sum of Target In Kg</t>
  </si>
  <si>
    <t>Sum of Actul Sale  IN Kg</t>
  </si>
  <si>
    <t>Sum of Target In Value</t>
  </si>
  <si>
    <t>Sum of Actual In Value</t>
  </si>
  <si>
    <t xml:space="preserve">Sum of % Achievement % In Volume </t>
  </si>
  <si>
    <t>Sum of % of Achievement in Value</t>
  </si>
  <si>
    <t>Maize Seed</t>
  </si>
  <si>
    <t>F1</t>
  </si>
  <si>
    <t>Mustard Seed</t>
  </si>
  <si>
    <t>OP</t>
  </si>
  <si>
    <t>Paddy Seed</t>
  </si>
  <si>
    <t>2111 Power</t>
  </si>
  <si>
    <t>2355 Plus</t>
  </si>
  <si>
    <t>Mini Bhog</t>
  </si>
  <si>
    <t>Annapurna</t>
  </si>
  <si>
    <t>BAJRANG TRADERS</t>
  </si>
  <si>
    <t>Wheat Seed</t>
  </si>
  <si>
    <t>Kisan Sahyogi Sansthan</t>
  </si>
  <si>
    <t>Krishi Sahayata Kendra</t>
  </si>
  <si>
    <t>Naveen Krishi Sewa Kendra</t>
  </si>
  <si>
    <t>SULTAN SEEDS</t>
  </si>
  <si>
    <t>Upadhyay Beej Bhandar</t>
  </si>
  <si>
    <t>Grand Total</t>
  </si>
  <si>
    <t>Sum of % of Achievement Volume</t>
  </si>
  <si>
    <t>Sum of % of Achievement In Value</t>
  </si>
  <si>
    <t>FC</t>
  </si>
  <si>
    <t>Maize</t>
  </si>
  <si>
    <t>Value(Lakhs)</t>
  </si>
  <si>
    <t>Paddy (CD)</t>
  </si>
  <si>
    <t>Paddy (ABS)</t>
  </si>
  <si>
    <t>Maize (ABS)</t>
  </si>
  <si>
    <t>RETURN</t>
  </si>
  <si>
    <t>PLACEMENT</t>
  </si>
  <si>
    <t>Sale 2021</t>
  </si>
  <si>
    <t>SALE TARGET</t>
  </si>
  <si>
    <t>2111-N</t>
  </si>
  <si>
    <t>Bhim-115</t>
  </si>
  <si>
    <t>Sr. No.</t>
  </si>
  <si>
    <t>Retailer Name</t>
  </si>
  <si>
    <t>Village/Town</t>
  </si>
  <si>
    <t>Tehsil/Taluka</t>
  </si>
  <si>
    <t>HQ</t>
  </si>
  <si>
    <t>DRT/RET</t>
  </si>
  <si>
    <t>Sales Person</t>
  </si>
  <si>
    <t>Contact Person Name</t>
  </si>
  <si>
    <t>Mobile No.</t>
  </si>
  <si>
    <t>Variety</t>
  </si>
  <si>
    <t>Bags</t>
  </si>
  <si>
    <t>Total Bags</t>
  </si>
  <si>
    <t>DRT</t>
  </si>
  <si>
    <t>Hardik Kumar</t>
  </si>
  <si>
    <t>Anand Mohan Rai</t>
  </si>
  <si>
    <t>0,5</t>
  </si>
  <si>
    <t>SABITA DEVI</t>
  </si>
  <si>
    <t>0,2</t>
  </si>
  <si>
    <t>Rajesh Kumar Gupta</t>
  </si>
  <si>
    <t>0,46</t>
  </si>
  <si>
    <t>PRAFFUL GUPTA</t>
  </si>
  <si>
    <t>2111,2233,2245,2355 Plus</t>
  </si>
  <si>
    <t>2111,2233,2355 Plus,Bheem 115</t>
  </si>
  <si>
    <t>0,5,5,2,7</t>
  </si>
  <si>
    <t>0,19,20,13,49</t>
  </si>
  <si>
    <t>Kamal Krishi Kendra</t>
  </si>
  <si>
    <t>Sambhu Beej Bhandar</t>
  </si>
  <si>
    <t>Bhuneshwerpur</t>
  </si>
  <si>
    <t>Yadav Krishi Sewa Kendra</t>
  </si>
  <si>
    <t>Tejilal Sahu</t>
  </si>
  <si>
    <t>Satyam Beej Bhandar</t>
  </si>
  <si>
    <t>Satayam Beej Bhandar</t>
  </si>
  <si>
    <t>Koteya</t>
  </si>
  <si>
    <t>Birja Beej Bhandar</t>
  </si>
  <si>
    <t>Mandeshwarpur</t>
  </si>
  <si>
    <t>Devnagr</t>
  </si>
  <si>
    <t>Shiv Beej Bhandar</t>
  </si>
  <si>
    <t>Jilda</t>
  </si>
  <si>
    <t>Jaiswal Krishi Sewa Kendra</t>
  </si>
  <si>
    <t>Laxman Beej Bhandar</t>
  </si>
  <si>
    <t>Giriwargang</t>
  </si>
  <si>
    <t>RET</t>
  </si>
  <si>
    <t>Pannalal Rajwade</t>
  </si>
  <si>
    <t>Rakesh Kumar Gupata</t>
  </si>
  <si>
    <t>Ramesh Gupta</t>
  </si>
  <si>
    <t>2111,2111 Power,2121,2233,2253,2355 Plus,Mini Bhog</t>
  </si>
  <si>
    <t>Shailendra Kumar Gupta</t>
  </si>
  <si>
    <t>2111,2228,2233,2245,2318,2355 Plus</t>
  </si>
  <si>
    <t>Devendra Kumar Mishra</t>
  </si>
  <si>
    <t>2111,2233,2245,2318,2355 Plus,Mini Bhog</t>
  </si>
  <si>
    <t>Kamal Rajwade</t>
  </si>
  <si>
    <t>Sambhu Kushwaha</t>
  </si>
  <si>
    <t>2111,2111 Power,2121,2233,2245,2355 Plus,Bheem 115,Mini Bhog</t>
  </si>
  <si>
    <t>Sita Ram Yadav</t>
  </si>
  <si>
    <t>Shiv Narayan Sahu</t>
  </si>
  <si>
    <t>2233,2355 Plus</t>
  </si>
  <si>
    <t>Banshilal Sahu</t>
  </si>
  <si>
    <t>2111,2111 Power,2233,2245,2253,2355 Plus</t>
  </si>
  <si>
    <t>Shalik Sabri Ansari</t>
  </si>
  <si>
    <t>2111,2111 Power,2121,2233,2245,2253,2318,2355 Plus,Bheem 115,Mini Bhog</t>
  </si>
  <si>
    <t>Rajkumar Sahu</t>
  </si>
  <si>
    <t>Umesh Vishwakarma</t>
  </si>
  <si>
    <t>2111,2233,2355 Plus</t>
  </si>
  <si>
    <t>Sailesh Kumar Sahu</t>
  </si>
  <si>
    <t>Ram Karan Sahu</t>
  </si>
  <si>
    <t>2111,2111 Power,2233,2245,2355 Plus</t>
  </si>
  <si>
    <t>Birjaraam Sahu</t>
  </si>
  <si>
    <t>Sudarshan Yadav</t>
  </si>
  <si>
    <t>2111,2111 Power,2121,2233,2245,2253,2318,2355 Plus</t>
  </si>
  <si>
    <t>Ram Gopal Rajwade</t>
  </si>
  <si>
    <t>2111,2111 Power,2121,2253,2355 Plus,Mini Bhog</t>
  </si>
  <si>
    <t>Shiv Kumar Sahu</t>
  </si>
  <si>
    <t>2111,2233,2253,2355 Plus</t>
  </si>
  <si>
    <t>Sushel Jaushwal</t>
  </si>
  <si>
    <t>Laxman Rajwade</t>
  </si>
  <si>
    <t>0,2,1</t>
  </si>
  <si>
    <t>0,9</t>
  </si>
  <si>
    <t>0,16,1,1,11,1,1,1</t>
  </si>
  <si>
    <t>0,34,6,22,6,1,11</t>
  </si>
  <si>
    <t>0,31,37,3,18,39,1</t>
  </si>
  <si>
    <t>0,13,6,1,3,9,1</t>
  </si>
  <si>
    <t>0,13,1,1,11,3,5,1,1</t>
  </si>
  <si>
    <t>0,4</t>
  </si>
  <si>
    <t>0,2,4</t>
  </si>
  <si>
    <t>0,102,4,32,15,5,32</t>
  </si>
  <si>
    <t>0,288,4,8,131,28,11,3,50,2,4</t>
  </si>
  <si>
    <t>0,19,16</t>
  </si>
  <si>
    <t>0,12,23</t>
  </si>
  <si>
    <t>0,9,8,4</t>
  </si>
  <si>
    <t>0,1,3</t>
  </si>
  <si>
    <t>0,78,1,19,10,19</t>
  </si>
  <si>
    <t>0,3,1</t>
  </si>
  <si>
    <t>0,29,1,7,22,1,2,1,1</t>
  </si>
  <si>
    <t>0,137,5,3</t>
  </si>
  <si>
    <t>0,46,3,4,15,5,2</t>
  </si>
  <si>
    <t>0,21,20,3,3</t>
  </si>
  <si>
    <t>0,2,3,1</t>
  </si>
  <si>
    <t>0,25,8,7</t>
  </si>
  <si>
    <t>Bulu Beej Bhandar</t>
  </si>
  <si>
    <t>Sanjay Krishi Paramarsh Kendra</t>
  </si>
  <si>
    <t>Sonal Krishi Kendra</t>
  </si>
  <si>
    <t>Odgi</t>
  </si>
  <si>
    <t>Mohar Lal Sahu</t>
  </si>
  <si>
    <t>Sanjay Kumar</t>
  </si>
  <si>
    <t>2111,2233,2318,2355 Plus</t>
  </si>
  <si>
    <t>Durga Prasad Gupta</t>
  </si>
  <si>
    <t>2111,2121,2355 Plus</t>
  </si>
  <si>
    <t>Pramod Kumar Agrawal</t>
  </si>
  <si>
    <t>2111,2111 Power,2233,2318,2355 Plus,Bheem 115</t>
  </si>
  <si>
    <t>2111,2111 Power,2121,2233,2245,2253,2318,2355 Plus,Mini Bhog</t>
  </si>
  <si>
    <t>Prakash Chandra Sahu</t>
  </si>
  <si>
    <t>2111,2111 Power,2121,2233,2253,2318,2355 Plus,Bheem 115,Mini Bhog</t>
  </si>
  <si>
    <t>Sushil Kumar Agarwal</t>
  </si>
  <si>
    <t>2111,2111 Power,2121,2233,2245,2253,2318,Bheem 115,Mini Bhog</t>
  </si>
  <si>
    <t>Umashankar Sahu</t>
  </si>
  <si>
    <t>2111,2121,2233,2253,2318,2355 Plus</t>
  </si>
  <si>
    <t>Umesh Yaday</t>
  </si>
  <si>
    <t>0,5,4,5,12</t>
  </si>
  <si>
    <t>0,6,3,1</t>
  </si>
  <si>
    <t>0,90,4,27,8,1,1</t>
  </si>
  <si>
    <t>0,565,6,10,260,40,10,12,67,20</t>
  </si>
  <si>
    <t>0,10,1,3,6,4,1,4,4,1</t>
  </si>
  <si>
    <t>0,71,20,5,16,6,27,10,10,10</t>
  </si>
  <si>
    <t>0,5,4,9,1,2,44</t>
  </si>
  <si>
    <t>MR NIKHIL KUMAR JAISWAL</t>
  </si>
  <si>
    <t>0,7,3,9</t>
  </si>
  <si>
    <t>Shubham Krishi Seva Kendra</t>
  </si>
  <si>
    <t>Ghanshyam Krishi Seva Kendra</t>
  </si>
  <si>
    <t>Devadand</t>
  </si>
  <si>
    <t>Manish</t>
  </si>
  <si>
    <t>2111,2233,2245,2318,2355 Plus</t>
  </si>
  <si>
    <t>0,9,11,2,8,13</t>
  </si>
  <si>
    <t>0,1</t>
  </si>
  <si>
    <t>Sultan Seeds</t>
  </si>
  <si>
    <t>Singh Krishi Sewa Kendra</t>
  </si>
  <si>
    <t>Sultan</t>
  </si>
  <si>
    <t>Shivam Singh</t>
  </si>
  <si>
    <t>0,88,17,1,10</t>
  </si>
  <si>
    <t>0,60,8,22,4</t>
  </si>
  <si>
    <t>Paikara Krishi Sewa Kendra - Kusmusi</t>
  </si>
  <si>
    <t>Kusmusi</t>
  </si>
  <si>
    <t>Bhupendra Singh Paikra</t>
  </si>
  <si>
    <t>Deepak Rajwade</t>
  </si>
  <si>
    <t>0,13,23,1</t>
  </si>
  <si>
    <t>Vinod Gupta</t>
  </si>
  <si>
    <t>2111,2111 Power,2121,2233,2253,2318,2355 Plus,Mini Bhog</t>
  </si>
  <si>
    <t>0,51,8,9,51,3,9,14,4</t>
  </si>
  <si>
    <t>Satyanarayan Yadav</t>
  </si>
  <si>
    <t>0,60,7,1</t>
  </si>
  <si>
    <t>Laxmi Beej Bhandar</t>
  </si>
  <si>
    <t>Prashant Agarwal</t>
  </si>
  <si>
    <t>0,11,3,1</t>
  </si>
  <si>
    <t>Bajrang Traders</t>
  </si>
  <si>
    <t>Amleshwar</t>
  </si>
  <si>
    <t>0,11,4,1</t>
  </si>
  <si>
    <t>Santosh Krishi Seva Kendra</t>
  </si>
  <si>
    <t>Chadarpur</t>
  </si>
  <si>
    <t>Santosh Kumar Sahu</t>
  </si>
  <si>
    <t>2111,2121,2233,2245,2355 Plus</t>
  </si>
  <si>
    <t>0,10,2,10,1,12</t>
  </si>
  <si>
    <t>Amjad Krishi Seva Kendra</t>
  </si>
  <si>
    <t>Shyam Beej Bhandar</t>
  </si>
  <si>
    <t>Nishabuddin</t>
  </si>
  <si>
    <t>2111,2121,2233,2245,2253,2355 Plus,Mini Bhog</t>
  </si>
  <si>
    <t>Shyam Bai Singh</t>
  </si>
  <si>
    <t>2111,2121,2233,2253,2355 Plus</t>
  </si>
  <si>
    <t>0,18,5,27,10,2,8,1</t>
  </si>
  <si>
    <t>0,30,1,37,1,2</t>
  </si>
  <si>
    <t>Sahu Beej Bhandar</t>
  </si>
  <si>
    <t>Ravishankar</t>
  </si>
  <si>
    <t>2111,2233,2318,2355 Plus,Mini Bhog</t>
  </si>
  <si>
    <t>0,5,8,3,8,1</t>
  </si>
  <si>
    <t>GUPTA BEEJ BHANDAR</t>
  </si>
  <si>
    <t>Kenapara</t>
  </si>
  <si>
    <t>Dinesh Kumar Gupta</t>
  </si>
  <si>
    <t>0,2,8</t>
  </si>
  <si>
    <t>Bishrampur</t>
  </si>
  <si>
    <t>Ayodhya Beej Bhandar</t>
  </si>
  <si>
    <t>Pampapur</t>
  </si>
  <si>
    <t>Anil Krishi Sewa Kendra</t>
  </si>
  <si>
    <t>Chandarpur</t>
  </si>
  <si>
    <t>Anju Krishi Sewa Kendra</t>
  </si>
  <si>
    <t>Rishabh Jaiswal</t>
  </si>
  <si>
    <t>Ayodhya Prasad Sahu</t>
  </si>
  <si>
    <t>Ajay Kumar Sahu</t>
  </si>
  <si>
    <t>Surendra Kumar Sahu</t>
  </si>
  <si>
    <t>2111,2121,2233,2245,2318,2355 Plus</t>
  </si>
  <si>
    <t>0,32,2,1</t>
  </si>
  <si>
    <t>0,11,22,1,1</t>
  </si>
  <si>
    <t>0,6</t>
  </si>
  <si>
    <t>0,12,4,12,1,1,5</t>
  </si>
  <si>
    <t>Vikas Krishi Sewa Kendra</t>
  </si>
  <si>
    <t>Vikas Kumar Yadav</t>
  </si>
  <si>
    <t>0,22,4,5,3</t>
  </si>
  <si>
    <t>Jaiswal Beej Brothers</t>
  </si>
  <si>
    <t>Pusla</t>
  </si>
  <si>
    <t>Sonha5</t>
  </si>
  <si>
    <t>Chandrika Prasad</t>
  </si>
  <si>
    <t>0,1,1,1</t>
  </si>
  <si>
    <t>Mahesh Jaiswal</t>
  </si>
  <si>
    <t>Rai</t>
  </si>
  <si>
    <t>Deepak Krishi Sewa Kendra</t>
  </si>
  <si>
    <t>Aklasai</t>
  </si>
  <si>
    <t>Deepak Kumar Dubey</t>
  </si>
  <si>
    <t>0,5,5</t>
  </si>
  <si>
    <t>Sr No</t>
  </si>
  <si>
    <t>MDO Name</t>
  </si>
  <si>
    <t>Aligned Distributor</t>
  </si>
  <si>
    <t>Retailer Firm Name</t>
  </si>
  <si>
    <t>Prop-Name</t>
  </si>
  <si>
    <t xml:space="preserve">Mobile </t>
  </si>
  <si>
    <t>Block</t>
  </si>
  <si>
    <t xml:space="preserve">Hybrd Paddy Counter Potential </t>
  </si>
  <si>
    <t>Bheem115</t>
  </si>
  <si>
    <t>2355 Plus/Power</t>
  </si>
  <si>
    <t>Laxmi Plus</t>
  </si>
  <si>
    <t>Khadgawa</t>
  </si>
  <si>
    <t>Ashok Sharma</t>
  </si>
  <si>
    <t>Vishwanath Yadav</t>
  </si>
  <si>
    <t>Kalua</t>
  </si>
  <si>
    <t>Tirath Paikra</t>
  </si>
  <si>
    <t>Parvati Krishi Seva Kendra</t>
  </si>
  <si>
    <t>Prafful Singh</t>
  </si>
  <si>
    <t>Rajesh Krishi Seva Kendra</t>
  </si>
  <si>
    <t>Sunderpur</t>
  </si>
  <si>
    <t>Jugesh Sahu</t>
  </si>
  <si>
    <t>Jawahar Gupta</t>
  </si>
  <si>
    <t>Suresh Jaiswal</t>
  </si>
  <si>
    <t>Ramnagar</t>
  </si>
  <si>
    <t>Ramesh Sahu</t>
  </si>
  <si>
    <t>Santosh Sahu</t>
  </si>
  <si>
    <t>Shivariya Traders</t>
  </si>
  <si>
    <t>Tanveer</t>
  </si>
  <si>
    <t>Ratanpur</t>
  </si>
  <si>
    <t>tejpur</t>
  </si>
  <si>
    <t>deonagar</t>
  </si>
  <si>
    <t>Krishna Dubey</t>
  </si>
  <si>
    <t>Krishna Sahu</t>
  </si>
  <si>
    <t>Samay Lal Sahu</t>
  </si>
  <si>
    <t>Badsara</t>
  </si>
  <si>
    <t>Balaji Krishi Seva Kendra</t>
  </si>
  <si>
    <t>Ravi Beej Bhandar</t>
  </si>
  <si>
    <t>Sava Krishi Seva Kendra</t>
  </si>
  <si>
    <t>Ravi Gupta</t>
  </si>
  <si>
    <t>Tirath Gupta</t>
  </si>
  <si>
    <t>Yadav Kirana</t>
  </si>
  <si>
    <t>Sales 2023</t>
  </si>
  <si>
    <t>Retailer Category</t>
  </si>
  <si>
    <t>Unnati Scan-2023</t>
  </si>
  <si>
    <t>Group Retailer Meeting Participation</t>
  </si>
  <si>
    <t>RCT-22, Participation</t>
  </si>
  <si>
    <t>RCT-23, Participation</t>
  </si>
  <si>
    <t>Gift Received-2022</t>
  </si>
  <si>
    <t>Cash Card Received-2023</t>
  </si>
  <si>
    <t>JBP Retailer</t>
  </si>
  <si>
    <t>Sales In Unnati</t>
  </si>
  <si>
    <t>Kiran Shop &amp; Other Related Business with Agriculture Shop</t>
  </si>
  <si>
    <t>No</t>
  </si>
  <si>
    <t>Krishak Sahayogi Santhan</t>
  </si>
  <si>
    <t>Dedicated for Agriculture Shop</t>
  </si>
  <si>
    <t>Manoj</t>
  </si>
  <si>
    <t>Avdhesh Kumar Gurger</t>
  </si>
  <si>
    <t>Jai Prakash Gupta</t>
  </si>
  <si>
    <t>Kapil Prasad Kesri</t>
  </si>
  <si>
    <t>Khod</t>
  </si>
  <si>
    <t>Mahamaya Krishi Seva Kendra</t>
  </si>
  <si>
    <t>Kuldeep Gupta</t>
  </si>
  <si>
    <t>Jai Mahamaya Krishi Seva Kendra</t>
  </si>
  <si>
    <t>Sourabh Agarwal</t>
  </si>
  <si>
    <t>Jawahar Krishi Seva Kendra</t>
  </si>
  <si>
    <t>Ramsubhag Rajwade</t>
  </si>
  <si>
    <t>Sarfaraz Ahmed</t>
  </si>
  <si>
    <t>Sampat Lal Krishi Seva Kendra</t>
  </si>
  <si>
    <t>Sampat Lal Radheshyam</t>
  </si>
  <si>
    <t>Yadav Krishi Kendra</t>
  </si>
  <si>
    <t>Gajendra Singh</t>
  </si>
  <si>
    <t>Banja</t>
  </si>
  <si>
    <t>Santosh Jaiswal</t>
  </si>
  <si>
    <t>Chandramedha</t>
  </si>
  <si>
    <t>Prince Krishi Kendra</t>
  </si>
  <si>
    <t xml:space="preserve">Kunte Lal </t>
  </si>
  <si>
    <t>Sai Krishi Sewa Kendra</t>
  </si>
  <si>
    <t>Jitendra Srivastav</t>
  </si>
  <si>
    <t>Dumaria</t>
  </si>
  <si>
    <t>Rajwade General Store</t>
  </si>
  <si>
    <t>Mani Lal Rajwade</t>
  </si>
  <si>
    <t>Chhahat Mittal</t>
  </si>
  <si>
    <t>Shrawan Beej Bhandar</t>
  </si>
  <si>
    <t>Kudragadh</t>
  </si>
  <si>
    <t>Bholenath Parapati</t>
  </si>
  <si>
    <t>Paikara Krishi Sewa Kendra</t>
  </si>
  <si>
    <t>Chalit Paikra</t>
  </si>
  <si>
    <t>Maheshpur</t>
  </si>
  <si>
    <t>Latori</t>
  </si>
  <si>
    <t>Bholenath Hardware</t>
  </si>
  <si>
    <t>Shivam Kirana</t>
  </si>
  <si>
    <t>Rajkumar Kushwaha</t>
  </si>
  <si>
    <t>Shubham Sahu</t>
  </si>
  <si>
    <t>Mahendra Nath Yadav</t>
  </si>
  <si>
    <t>Jamghana</t>
  </si>
  <si>
    <t>Rajendra Krishi Seva Kendra</t>
  </si>
  <si>
    <t>Ravi Kesarwani</t>
  </si>
  <si>
    <t>Pendra</t>
  </si>
  <si>
    <t>GPM</t>
  </si>
  <si>
    <t>Bade Kalua</t>
  </si>
  <si>
    <t>Shrivastav Kirana</t>
  </si>
  <si>
    <t>Suresh Srivatav</t>
  </si>
  <si>
    <t>Pandey Krishi Seva Kendra</t>
  </si>
  <si>
    <t>Angira Pandey</t>
  </si>
  <si>
    <t>Jaiswal Kirana</t>
  </si>
  <si>
    <t>Hari Jaiswal</t>
  </si>
  <si>
    <t>Pasaan</t>
  </si>
  <si>
    <t>Prajapati Krishi kendra</t>
  </si>
  <si>
    <t>AliRam Prajapati</t>
  </si>
  <si>
    <t>Balaram Ji</t>
  </si>
  <si>
    <t>Chirmi</t>
  </si>
  <si>
    <t>Harish Rajwade</t>
  </si>
  <si>
    <t>Phulchand Jaiswal</t>
  </si>
  <si>
    <t>Sahu Kirana</t>
  </si>
  <si>
    <t>Ramanuj Sahu</t>
  </si>
  <si>
    <t>Ankit Jaiswal</t>
  </si>
  <si>
    <t>Faizabad Merchant</t>
  </si>
  <si>
    <t>Chauhan JI Uncle</t>
  </si>
  <si>
    <t>Durgesh Sahu</t>
  </si>
  <si>
    <t>Karan yadav Arjun</t>
  </si>
  <si>
    <t>Aamgron katolipara</t>
  </si>
  <si>
    <t>baikunthpur</t>
  </si>
  <si>
    <t>VNR 2253</t>
  </si>
  <si>
    <t>rashulal rajwade</t>
  </si>
  <si>
    <t>aghina, salka</t>
  </si>
  <si>
    <t>2111 powrt</t>
  </si>
  <si>
    <t>ps277353@gmail.com</t>
  </si>
  <si>
    <t>khelsay rajwade</t>
  </si>
  <si>
    <t>agustpur</t>
  </si>
  <si>
    <t>bhim-115</t>
  </si>
  <si>
    <t>vikash khalkho</t>
  </si>
  <si>
    <t>amgao</t>
  </si>
  <si>
    <t>2111 power</t>
  </si>
  <si>
    <t>Jagannat Goswami</t>
  </si>
  <si>
    <t>BHEEM 115</t>
  </si>
  <si>
    <t>Rajbali Goswami</t>
  </si>
  <si>
    <t>shiv Kumar Singh</t>
  </si>
  <si>
    <t>baki</t>
  </si>
  <si>
    <t>VNR 2121</t>
  </si>
  <si>
    <t>jitendra kumar sahu</t>
  </si>
  <si>
    <t>barampur</t>
  </si>
  <si>
    <t>khadgawa</t>
  </si>
  <si>
    <t>bhim 115</t>
  </si>
  <si>
    <t>Rinku</t>
  </si>
  <si>
    <t>barbaspur</t>
  </si>
  <si>
    <t>devsaran</t>
  </si>
  <si>
    <t>baswahi</t>
  </si>
  <si>
    <t>VNR 2111p</t>
  </si>
  <si>
    <t>Santosh Kumar sahu</t>
  </si>
  <si>
    <t>beliya</t>
  </si>
  <si>
    <t>kamla prasad</t>
  </si>
  <si>
    <t>bharuamuda</t>
  </si>
  <si>
    <t>bhattipara</t>
  </si>
  <si>
    <t>Bhim 115</t>
  </si>
  <si>
    <t>sambhu kuswaha</t>
  </si>
  <si>
    <t>bhuwneswerpur</t>
  </si>
  <si>
    <t>yunus ansari</t>
  </si>
  <si>
    <t>bishunpur</t>
  </si>
  <si>
    <t>Shiv Kumar</t>
  </si>
  <si>
    <t>VNR 2353</t>
  </si>
  <si>
    <t>basant Singh</t>
  </si>
  <si>
    <t>Sudhim Kothe</t>
  </si>
  <si>
    <t>Busariya</t>
  </si>
  <si>
    <t>chaman lal singh</t>
  </si>
  <si>
    <t>Ajay kumar Sahu</t>
  </si>
  <si>
    <t>Balkaran Rajwade</t>
  </si>
  <si>
    <t>cherwapara</t>
  </si>
  <si>
    <t>chindand</t>
  </si>
  <si>
    <t>vnr 2253</t>
  </si>
  <si>
    <t>Dharam Jeet</t>
  </si>
  <si>
    <t>Chirguda</t>
  </si>
  <si>
    <t>shyam keswar</t>
  </si>
  <si>
    <t>dawana</t>
  </si>
  <si>
    <t>Irfan</t>
  </si>
  <si>
    <t>Hemant shingh</t>
  </si>
  <si>
    <t>dhanespur</t>
  </si>
  <si>
    <t>Beer Bhajan Singh</t>
  </si>
  <si>
    <t>vijay jaiswal</t>
  </si>
  <si>
    <t>vnr 2121</t>
  </si>
  <si>
    <t>Santosh Kumar rajwade</t>
  </si>
  <si>
    <t>ghughra</t>
  </si>
  <si>
    <t>ramfal rajwade</t>
  </si>
  <si>
    <t>gopipur</t>
  </si>
  <si>
    <t>Sandeep</t>
  </si>
  <si>
    <t>Harapara</t>
  </si>
  <si>
    <t>bhawan shingh</t>
  </si>
  <si>
    <t>jagatpur</t>
  </si>
  <si>
    <t>Sunil kumar</t>
  </si>
  <si>
    <t>Munna hakim</t>
  </si>
  <si>
    <t>kailashpur</t>
  </si>
  <si>
    <t>2111-power</t>
  </si>
  <si>
    <t>sheyam Lal Rajwade</t>
  </si>
  <si>
    <t>Saroj</t>
  </si>
  <si>
    <t>Kanchanpur</t>
  </si>
  <si>
    <t>Bhupendra</t>
  </si>
  <si>
    <t>kanchanpur</t>
  </si>
  <si>
    <t>Hans Lal</t>
  </si>
  <si>
    <t>moti lal rajwade</t>
  </si>
  <si>
    <t>katgodi</t>
  </si>
  <si>
    <t>Ahibaran</t>
  </si>
  <si>
    <t>Ganesh Kumar</t>
  </si>
  <si>
    <t>koda</t>
  </si>
  <si>
    <t>Koda</t>
  </si>
  <si>
    <t>devdhari</t>
  </si>
  <si>
    <t>kot</t>
  </si>
  <si>
    <t>VNR 2223</t>
  </si>
  <si>
    <t>Shivam</t>
  </si>
  <si>
    <t>koteya</t>
  </si>
  <si>
    <t>Lalit Rajwade</t>
  </si>
  <si>
    <t>Kunjnagar</t>
  </si>
  <si>
    <t>Aanand</t>
  </si>
  <si>
    <t>kushaha</t>
  </si>
  <si>
    <t>Suresh Kumar</t>
  </si>
  <si>
    <t>Kushmaha</t>
  </si>
  <si>
    <t>purnodaya kushwaha</t>
  </si>
  <si>
    <t>Nijam khan</t>
  </si>
  <si>
    <t>kutrapara katgodi</t>
  </si>
  <si>
    <t>ruplal</t>
  </si>
  <si>
    <t>lodhima</t>
  </si>
  <si>
    <t>Santosh sahu</t>
  </si>
  <si>
    <t>lohari</t>
  </si>
  <si>
    <t>manedragarh</t>
  </si>
  <si>
    <t>rambilas sahu</t>
  </si>
  <si>
    <t>Vijay Kumar</t>
  </si>
  <si>
    <t>majhartola</t>
  </si>
  <si>
    <t>Shiv Kumar thakur</t>
  </si>
  <si>
    <t>majhhartola</t>
  </si>
  <si>
    <t>udhiyan ram</t>
  </si>
  <si>
    <t>Ravi Kumar</t>
  </si>
  <si>
    <t>narkeli</t>
  </si>
  <si>
    <t>Prem Kumar</t>
  </si>
  <si>
    <t>narshingpur</t>
  </si>
  <si>
    <t>vijendra Lal Rajwade</t>
  </si>
  <si>
    <t>odgi naka</t>
  </si>
  <si>
    <t>iswar Rajwade</t>
  </si>
  <si>
    <t>orgai</t>
  </si>
  <si>
    <t>dilser khan</t>
  </si>
  <si>
    <t>Mukesh Sahu</t>
  </si>
  <si>
    <t>Pandridand</t>
  </si>
  <si>
    <t>Bund Kumar</t>
  </si>
  <si>
    <t>kumbhkaran shingh</t>
  </si>
  <si>
    <t>patna</t>
  </si>
  <si>
    <t>Shivdhari</t>
  </si>
  <si>
    <t>Anil kumar</t>
  </si>
  <si>
    <t>Penari</t>
  </si>
  <si>
    <t>girdhari shingh</t>
  </si>
  <si>
    <t>2111power</t>
  </si>
  <si>
    <t>Virender Sahu</t>
  </si>
  <si>
    <t>Raghunathnagar</t>
  </si>
  <si>
    <t>Geeta kumar</t>
  </si>
  <si>
    <t>rajoli</t>
  </si>
  <si>
    <t>Sunil Kumar rajwade</t>
  </si>
  <si>
    <t>Rakeya</t>
  </si>
  <si>
    <t>Kamlesh Rajwade</t>
  </si>
  <si>
    <t>Ravindra Rajwade</t>
  </si>
  <si>
    <t>Mahesh kurre</t>
  </si>
  <si>
    <t>rameshwaram</t>
  </si>
  <si>
    <t>juggnu</t>
  </si>
  <si>
    <t>dinesh rajwade</t>
  </si>
  <si>
    <t>Shubham Singh</t>
  </si>
  <si>
    <t>Samoli</t>
  </si>
  <si>
    <t>Lucky</t>
  </si>
  <si>
    <t>Saraswatipur</t>
  </si>
  <si>
    <t>Suresh Prasad Yadav</t>
  </si>
  <si>
    <t>sonari</t>
  </si>
  <si>
    <t>SUMERPUR</t>
  </si>
  <si>
    <t>dileep sahu</t>
  </si>
  <si>
    <t>Aryan Gupta</t>
  </si>
  <si>
    <t>Telaikachar</t>
  </si>
  <si>
    <t>anil kumar sahu</t>
  </si>
  <si>
    <t>telaimuda</t>
  </si>
  <si>
    <t>Chandra Kumar</t>
  </si>
  <si>
    <t>thaggaon</t>
  </si>
  <si>
    <t>Chandra Prakash sahu</t>
  </si>
  <si>
    <t>ujiyarpur</t>
  </si>
  <si>
    <t>manedragha</t>
  </si>
  <si>
    <t>VNR Bhim 115</t>
  </si>
  <si>
    <t>brij lal</t>
  </si>
  <si>
    <t>urumduga</t>
  </si>
  <si>
    <t>vnr 2111p</t>
  </si>
  <si>
    <t>MDOs Plan(6)</t>
  </si>
  <si>
    <t>KSS</t>
  </si>
  <si>
    <t>AKK</t>
  </si>
  <si>
    <t>GWC</t>
  </si>
  <si>
    <t>Name of MDO</t>
  </si>
  <si>
    <t>Old/New Added Village</t>
  </si>
  <si>
    <t>Hybrid Rice Acreage</t>
  </si>
  <si>
    <t>Village Potential</t>
  </si>
  <si>
    <t>VNR Sales in Kg</t>
  </si>
  <si>
    <t>VNR Share</t>
  </si>
  <si>
    <t>Village Category</t>
  </si>
  <si>
    <t>VNR  Focus Hybrid</t>
  </si>
  <si>
    <t>Major 2 Competation Hybrod</t>
  </si>
  <si>
    <t>PDA 2022</t>
  </si>
  <si>
    <t>PDA 2022 Hybrid</t>
  </si>
  <si>
    <t>PDA 2023</t>
  </si>
  <si>
    <t>Hybrid Name</t>
  </si>
  <si>
    <t>Host Farmer Name</t>
  </si>
  <si>
    <t>Farmer  Participation No</t>
  </si>
  <si>
    <t>TM Participation</t>
  </si>
  <si>
    <t>Date of PDA</t>
  </si>
  <si>
    <t xml:space="preserve">Expense </t>
  </si>
  <si>
    <t>Mapped Retailer</t>
  </si>
  <si>
    <t>KSS Plan</t>
  </si>
  <si>
    <t xml:space="preserve">Amapara </t>
  </si>
  <si>
    <t>New Added  Village</t>
  </si>
  <si>
    <t>HPLS</t>
  </si>
  <si>
    <t>2111, 2233</t>
  </si>
  <si>
    <t>2423, 468</t>
  </si>
  <si>
    <t>Shiv Charan Rajwade</t>
  </si>
  <si>
    <t>14/10/2023</t>
  </si>
  <si>
    <t>Augustpur</t>
  </si>
  <si>
    <t>Shiv Shankar Rajwade</t>
  </si>
  <si>
    <t>20/10/23</t>
  </si>
  <si>
    <t>Jhansi</t>
  </si>
  <si>
    <t xml:space="preserve">Baraul </t>
  </si>
  <si>
    <t>Banswaroop Rajwade</t>
  </si>
  <si>
    <t>Basdei</t>
  </si>
  <si>
    <t>Sahjadal Rahman</t>
  </si>
  <si>
    <t>no</t>
  </si>
  <si>
    <t>25/10/23</t>
  </si>
  <si>
    <t>Bharuhamuda</t>
  </si>
  <si>
    <t>Somar Say</t>
  </si>
  <si>
    <t>Rameshwar Singh</t>
  </si>
  <si>
    <t>Anil Sahu</t>
  </si>
  <si>
    <t>Dileep Rajwade</t>
  </si>
  <si>
    <t>28/10/23</t>
  </si>
  <si>
    <t>Laxman Krishi Seva Kendra</t>
  </si>
  <si>
    <t xml:space="preserve">Gopalpur </t>
  </si>
  <si>
    <t>Ram Naresh</t>
  </si>
  <si>
    <t>17/10/23</t>
  </si>
  <si>
    <t>Laxmi Traders</t>
  </si>
  <si>
    <t>Jai Nagar</t>
  </si>
  <si>
    <t xml:space="preserve">Gorakhnathpur </t>
  </si>
  <si>
    <t>Vijay Jaiswal</t>
  </si>
  <si>
    <t>15/11/23</t>
  </si>
  <si>
    <t>Harratikra</t>
  </si>
  <si>
    <t>13/10/2023</t>
  </si>
  <si>
    <t xml:space="preserve">Jainagar </t>
  </si>
  <si>
    <t>Harichand Rajwade</t>
  </si>
  <si>
    <t>Jamdai</t>
  </si>
  <si>
    <t xml:space="preserve">Mejor </t>
  </si>
  <si>
    <t>Jhalarpara</t>
  </si>
  <si>
    <t>Bhanu Pratap Rajwade</t>
  </si>
  <si>
    <t>Munnuram Rajwade</t>
  </si>
  <si>
    <t>Dinesh Krishi Seva Kendra</t>
  </si>
  <si>
    <t>Kandrai</t>
  </si>
  <si>
    <t>Thakur Singh</t>
  </si>
  <si>
    <t>16/10/2023</t>
  </si>
  <si>
    <t xml:space="preserve">Vinod prajapati </t>
  </si>
  <si>
    <t xml:space="preserve">Keshavnagar </t>
  </si>
  <si>
    <t>Arjun Paikra</t>
  </si>
  <si>
    <t>Kharsura</t>
  </si>
  <si>
    <t>Parshuram Rajwade</t>
  </si>
  <si>
    <t>Bholenath Prajapati</t>
  </si>
  <si>
    <t>Ramanagar</t>
  </si>
  <si>
    <t>Kokasbehra</t>
  </si>
  <si>
    <t>Madan Prajapati</t>
  </si>
  <si>
    <t>Krishnapur</t>
  </si>
  <si>
    <t xml:space="preserve">Jayram Rajwade </t>
  </si>
  <si>
    <t xml:space="preserve">Mannilal rajwade </t>
  </si>
  <si>
    <t>Deepak Krishi Seva Kendra</t>
  </si>
  <si>
    <t>Mahadevpara</t>
  </si>
  <si>
    <t>Vishwanath Rajwade</t>
  </si>
  <si>
    <t>26/10/23</t>
  </si>
  <si>
    <t xml:space="preserve">Namadgiri </t>
  </si>
  <si>
    <t>Guddu Yadav</t>
  </si>
  <si>
    <t>Faizabad</t>
  </si>
  <si>
    <t>navgai</t>
  </si>
  <si>
    <t>Ram kUmar</t>
  </si>
  <si>
    <t>Govinda Rajwade</t>
  </si>
  <si>
    <t xml:space="preserve">Pachira </t>
  </si>
  <si>
    <t>Rama Rajwade</t>
  </si>
  <si>
    <t>18/11/23</t>
  </si>
  <si>
    <t>Jur</t>
  </si>
  <si>
    <t>Parri</t>
  </si>
  <si>
    <t>Someshwar Singh</t>
  </si>
  <si>
    <t>22/10/23</t>
  </si>
  <si>
    <t>Mahamaya Krishi Kendra</t>
  </si>
  <si>
    <t xml:space="preserve">Parsapara </t>
  </si>
  <si>
    <t>Manu Ram Rajwade</t>
  </si>
  <si>
    <t>Gareeb Nawaz</t>
  </si>
  <si>
    <t>Patrapara</t>
  </si>
  <si>
    <t>Basant Singh</t>
  </si>
  <si>
    <t>15/10/2023</t>
  </si>
  <si>
    <t>Parsapara (Jai Nagar)</t>
  </si>
  <si>
    <t>Amar Sai Rajwade</t>
  </si>
  <si>
    <t>18/10/23</t>
  </si>
  <si>
    <t>Podipara</t>
  </si>
  <si>
    <t>Dileshwar singh</t>
  </si>
  <si>
    <t xml:space="preserve">Kanchan Rajwade </t>
  </si>
  <si>
    <t>14/11/2023</t>
  </si>
  <si>
    <t>Dhaneshwari Krishi Kendra</t>
  </si>
  <si>
    <t>Rajapur</t>
  </si>
  <si>
    <t xml:space="preserve">Krishna singh </t>
  </si>
  <si>
    <t>27/10/23</t>
  </si>
  <si>
    <t>Runiyadhih</t>
  </si>
  <si>
    <t>Rakesh Rajwade</t>
  </si>
  <si>
    <t>19/10/23</t>
  </si>
  <si>
    <t>Rambrat Sandilya</t>
  </si>
  <si>
    <t>30/10/23</t>
  </si>
  <si>
    <t>Rohit Awasthi</t>
  </si>
  <si>
    <t>Madan Yadav</t>
  </si>
  <si>
    <t>Sohagpur</t>
  </si>
  <si>
    <t>Tem naryan Rajwade</t>
  </si>
  <si>
    <t xml:space="preserve">Sumerpur </t>
  </si>
  <si>
    <t>Sudarshan Sahu</t>
  </si>
  <si>
    <t>Telaikachhar</t>
  </si>
  <si>
    <t>Lucky Rajwade</t>
  </si>
  <si>
    <t>Tilsiwa</t>
  </si>
  <si>
    <t xml:space="preserve">Sheshkumar Singh </t>
  </si>
  <si>
    <t xml:space="preserve">Umeshpur </t>
  </si>
  <si>
    <t>Gorakhnath Rajwade</t>
  </si>
  <si>
    <t>Keswahi</t>
  </si>
  <si>
    <t>Ram Gopal Singh</t>
  </si>
  <si>
    <t>19/10/2023</t>
  </si>
  <si>
    <t>Banja-Sardapara</t>
  </si>
  <si>
    <t>Durga Charan Singh</t>
  </si>
  <si>
    <t>Bazarpara(Banja)</t>
  </si>
  <si>
    <t>Satnarayan Sahu</t>
  </si>
  <si>
    <t>21/10/23</t>
  </si>
  <si>
    <t>Kamla Prasad</t>
  </si>
  <si>
    <t>Peedha</t>
  </si>
  <si>
    <t>Sobhnath</t>
  </si>
  <si>
    <t>23/10/23</t>
  </si>
  <si>
    <t>Tekram</t>
  </si>
  <si>
    <t>Khalpara</t>
  </si>
  <si>
    <t>Rajeshwar Singh</t>
  </si>
  <si>
    <t>NO</t>
  </si>
  <si>
    <t>Basanpara</t>
  </si>
  <si>
    <t xml:space="preserve">Gulab Rajwade </t>
  </si>
  <si>
    <t xml:space="preserve">Korea </t>
  </si>
  <si>
    <t xml:space="preserve">Ajeet kumar kewat </t>
  </si>
  <si>
    <t>Rajwade Krishi Seva Kendra</t>
  </si>
  <si>
    <t>Pahadgaon</t>
  </si>
  <si>
    <t xml:space="preserve">Narayan Rajwade </t>
  </si>
  <si>
    <t xml:space="preserve"> 62632 83521</t>
  </si>
  <si>
    <t>Raj Krishi Seva Kendra</t>
  </si>
  <si>
    <t>Silphili</t>
  </si>
  <si>
    <t>Keshwahi-</t>
  </si>
  <si>
    <t xml:space="preserve">Jagdish Prasad Jaiswal </t>
  </si>
  <si>
    <t>Bahawarahi</t>
  </si>
  <si>
    <t xml:space="preserve">Md Hanif Ansari </t>
  </si>
  <si>
    <t>Malga</t>
  </si>
  <si>
    <t>Sulemaan Aansari</t>
  </si>
  <si>
    <t>Mannilal Rajwade</t>
  </si>
  <si>
    <t>Khopa</t>
  </si>
  <si>
    <t>Ganeshpur</t>
  </si>
  <si>
    <t>Ramadhar Rajwade</t>
  </si>
  <si>
    <t>16/11/23</t>
  </si>
  <si>
    <t>Kushwaha Krishi Kendra</t>
  </si>
  <si>
    <t>Parwatipur</t>
  </si>
  <si>
    <t>Banshi Thakur</t>
  </si>
  <si>
    <t>Barual</t>
  </si>
  <si>
    <t>Trinetra Rajwade</t>
  </si>
  <si>
    <t>17/11/23</t>
  </si>
  <si>
    <t>Pappu Singh</t>
  </si>
  <si>
    <t>Karanji</t>
  </si>
  <si>
    <t>Santosh Rajwade</t>
  </si>
  <si>
    <t>Rambilas Rajwade</t>
  </si>
  <si>
    <t>19/11/23</t>
  </si>
  <si>
    <t>Aurapara</t>
  </si>
  <si>
    <t>Ram Lakshan</t>
  </si>
  <si>
    <t>Shiv Prasad Sahu</t>
  </si>
  <si>
    <t>Amga</t>
  </si>
  <si>
    <t>Sanjay yado</t>
  </si>
  <si>
    <t>Anjo</t>
  </si>
  <si>
    <t>Karji</t>
  </si>
  <si>
    <t>BHEEM-115</t>
  </si>
  <si>
    <t>Goswami Kirana</t>
  </si>
  <si>
    <t>Bagichapara</t>
  </si>
  <si>
    <t>Bejripara</t>
  </si>
  <si>
    <t>Ramnaresh</t>
  </si>
  <si>
    <t>Suresh Srivastav</t>
  </si>
  <si>
    <t>Bada</t>
  </si>
  <si>
    <t>Basapara</t>
  </si>
  <si>
    <t xml:space="preserve">Krishnpal singh </t>
  </si>
  <si>
    <t>Besarjhariya</t>
  </si>
  <si>
    <t xml:space="preserve">Rajesh </t>
  </si>
  <si>
    <t>16/11/2023</t>
  </si>
  <si>
    <t>Vijay yado</t>
  </si>
  <si>
    <t>Bardia</t>
  </si>
  <si>
    <t>Basant rajwade</t>
  </si>
  <si>
    <t xml:space="preserve">Samay Rajwade </t>
  </si>
  <si>
    <t>Chapajhar</t>
  </si>
  <si>
    <t>Parasnath</t>
  </si>
  <si>
    <t>Chhindya</t>
  </si>
  <si>
    <t xml:space="preserve">Rahulsingh </t>
  </si>
  <si>
    <t>Balaji Beej Bhandar</t>
  </si>
  <si>
    <t>Khatar Dewangan</t>
  </si>
  <si>
    <t>Chudipara</t>
  </si>
  <si>
    <t xml:space="preserve">Bhupendra rajwade </t>
  </si>
  <si>
    <t>Jawahar Krishi Kendra</t>
  </si>
  <si>
    <t>Devkhol</t>
  </si>
  <si>
    <t xml:space="preserve">Rameswar baiga </t>
  </si>
  <si>
    <t>Dapripara</t>
  </si>
  <si>
    <t>Rajesh Sahu</t>
  </si>
  <si>
    <t>Mahora</t>
  </si>
  <si>
    <t>dumariya</t>
  </si>
  <si>
    <t xml:space="preserve">Vivek singh </t>
  </si>
  <si>
    <t>Shiv Baran Sahu</t>
  </si>
  <si>
    <t>Ranai</t>
  </si>
  <si>
    <t>Gangoti</t>
  </si>
  <si>
    <t xml:space="preserve">Mahendra </t>
  </si>
  <si>
    <t>Nirmal Singh</t>
  </si>
  <si>
    <t>Girjapur</t>
  </si>
  <si>
    <t>Vinod Sahu</t>
  </si>
  <si>
    <t>Hadvar</t>
  </si>
  <si>
    <t xml:space="preserve">Dileep Singh </t>
  </si>
  <si>
    <t>Khairi</t>
  </si>
  <si>
    <t>Imlipara</t>
  </si>
  <si>
    <t>Masya Rajwade</t>
  </si>
  <si>
    <t>Pramod Krishi Seva Kendra</t>
  </si>
  <si>
    <t>Jagdishpur</t>
  </si>
  <si>
    <t>Kaushal Yadav</t>
  </si>
  <si>
    <t xml:space="preserve">Lakhna </t>
  </si>
  <si>
    <t>Khaipara</t>
  </si>
  <si>
    <t xml:space="preserve">Vijendrala rajwade </t>
  </si>
  <si>
    <t>Karhipara</t>
  </si>
  <si>
    <t>Jawahar rajwade</t>
  </si>
  <si>
    <t>Karondamuda</t>
  </si>
  <si>
    <t>Ameer Hamza</t>
  </si>
  <si>
    <t>Rajendra Kushwaha</t>
  </si>
  <si>
    <t>Katorra</t>
  </si>
  <si>
    <t xml:space="preserve">Sunil singh </t>
  </si>
  <si>
    <t>Basant Rajwade</t>
  </si>
  <si>
    <t xml:space="preserve">Krishna sahu </t>
  </si>
  <si>
    <t>Khurd</t>
  </si>
  <si>
    <t>Khutanpara</t>
  </si>
  <si>
    <t>Mukhdev Singh</t>
  </si>
  <si>
    <t>Kotaktaal</t>
  </si>
  <si>
    <t>Sumit Kumr</t>
  </si>
  <si>
    <t>Rama Hardware</t>
  </si>
  <si>
    <t>Kudeli</t>
  </si>
  <si>
    <t>Jagdish</t>
  </si>
  <si>
    <t>14/11/23</t>
  </si>
  <si>
    <t xml:space="preserve">Ritesh </t>
  </si>
  <si>
    <t>15/11/2023</t>
  </si>
  <si>
    <t>Manpur</t>
  </si>
  <si>
    <t xml:space="preserve">Yogesh sahu </t>
  </si>
  <si>
    <t>31/10/23</t>
  </si>
  <si>
    <t>Murma</t>
  </si>
  <si>
    <t>Manmohan Singh</t>
  </si>
  <si>
    <t xml:space="preserve">Dwarka </t>
  </si>
  <si>
    <t>Piperdand</t>
  </si>
  <si>
    <t>Ramprasad Singh</t>
  </si>
  <si>
    <t>Piperpara</t>
  </si>
  <si>
    <t xml:space="preserve">Ramprasad rajwade </t>
  </si>
  <si>
    <t>Pipra</t>
  </si>
  <si>
    <t>Ramchandra tiwari</t>
  </si>
  <si>
    <t>Poota</t>
  </si>
  <si>
    <t>Jaypal yado</t>
  </si>
  <si>
    <t>Rambilas Sahu</t>
  </si>
  <si>
    <t xml:space="preserve">Anil kumar rajwade </t>
  </si>
  <si>
    <t>Sanskar Krishi Seva Kendra</t>
  </si>
  <si>
    <t>Sadakpara/Rampur</t>
  </si>
  <si>
    <t>Gangaram</t>
  </si>
  <si>
    <t>Salahapara</t>
  </si>
  <si>
    <t>Bijendra Ekka</t>
  </si>
  <si>
    <t>Sarbokha</t>
  </si>
  <si>
    <t>Sarnapara</t>
  </si>
  <si>
    <t>Savarava</t>
  </si>
  <si>
    <t>Urapara</t>
  </si>
  <si>
    <t xml:space="preserve">Kripal singh </t>
  </si>
  <si>
    <t>Sitapur</t>
  </si>
  <si>
    <t xml:space="preserve">Surendra singh </t>
  </si>
  <si>
    <t>Skoolpara</t>
  </si>
  <si>
    <t xml:space="preserve">Manilal singh </t>
  </si>
  <si>
    <t>Targawa</t>
  </si>
  <si>
    <t xml:space="preserve">Shankar kuswaha </t>
  </si>
  <si>
    <t>Sunder Pal</t>
  </si>
  <si>
    <t>Tengani</t>
  </si>
  <si>
    <t xml:space="preserve">Rakesh singh </t>
  </si>
  <si>
    <t xml:space="preserve">Akhilesh </t>
  </si>
  <si>
    <t>Temri</t>
  </si>
  <si>
    <t>Mukesh dubey</t>
  </si>
  <si>
    <t>Mukesh Goswami</t>
  </si>
  <si>
    <t>Thakurpara</t>
  </si>
  <si>
    <t>Rampratap singh</t>
  </si>
  <si>
    <t>Uperpara</t>
  </si>
  <si>
    <t xml:space="preserve">Ranjeet singh </t>
  </si>
  <si>
    <t>Samay Lal Rajwade</t>
  </si>
  <si>
    <t>Pintu Sahu</t>
  </si>
  <si>
    <t>Old Village</t>
  </si>
  <si>
    <t>807, 468</t>
  </si>
  <si>
    <t>Rashulal Rajwade</t>
  </si>
  <si>
    <t>anrokha</t>
  </si>
  <si>
    <t>misri lal</t>
  </si>
  <si>
    <t>Singh Krishi Seva Kendra</t>
  </si>
  <si>
    <t>807, 9001</t>
  </si>
  <si>
    <t>rajesh kumar</t>
  </si>
  <si>
    <t>01//011/23</t>
  </si>
  <si>
    <t>Priti Beej Bhandar</t>
  </si>
  <si>
    <t>baijnathpur</t>
  </si>
  <si>
    <t>Bhandi</t>
  </si>
  <si>
    <t>dharam raj gupta</t>
  </si>
  <si>
    <t>07.11.23</t>
  </si>
  <si>
    <t>chainpur</t>
  </si>
  <si>
    <t>ramayan</t>
  </si>
  <si>
    <t>08.11.23</t>
  </si>
  <si>
    <t>Rakesh Krishi Seva Kendra</t>
  </si>
  <si>
    <t>Virender Meena</t>
  </si>
  <si>
    <t>chopan</t>
  </si>
  <si>
    <t>2423, 837</t>
  </si>
  <si>
    <t>Guru Charan</t>
  </si>
  <si>
    <t>Daloni</t>
  </si>
  <si>
    <t>Mahesh</t>
  </si>
  <si>
    <t>darraghat</t>
  </si>
  <si>
    <t>Dhoor</t>
  </si>
  <si>
    <t>Basant Lal Rajwade</t>
  </si>
  <si>
    <t>Shyam Keshwar</t>
  </si>
  <si>
    <t>Chapda</t>
  </si>
  <si>
    <t>Ram Kumar Gupta</t>
  </si>
  <si>
    <t>dawansara</t>
  </si>
  <si>
    <t>Nan Bhaiya Paikra</t>
  </si>
  <si>
    <t>Ghuchapra</t>
  </si>
  <si>
    <t>Rameshwar Kushwaha</t>
  </si>
  <si>
    <t>HARRAPARA</t>
  </si>
  <si>
    <t>807, 2423</t>
  </si>
  <si>
    <t>Aaiswanth</t>
  </si>
  <si>
    <t>468, 2423</t>
  </si>
  <si>
    <t>Man Sankar Singh</t>
  </si>
  <si>
    <t>Jamdi</t>
  </si>
  <si>
    <t>Ram Kumar</t>
  </si>
  <si>
    <t>Guchapara</t>
  </si>
  <si>
    <t>Anirudh Kushwaha</t>
  </si>
  <si>
    <t>Jhilmili</t>
  </si>
  <si>
    <t>Jagannath</t>
  </si>
  <si>
    <t>jur</t>
  </si>
  <si>
    <t>bihari lal</t>
  </si>
  <si>
    <t>karkoli</t>
  </si>
  <si>
    <t>arvind</t>
  </si>
  <si>
    <t>03.11.23</t>
  </si>
  <si>
    <t>karoti</t>
  </si>
  <si>
    <t>Sanjay Yadav</t>
  </si>
  <si>
    <t>dev</t>
  </si>
  <si>
    <t>03.11 23</t>
  </si>
  <si>
    <t>kechipara</t>
  </si>
  <si>
    <t>gokul chand</t>
  </si>
  <si>
    <t>02.11.23</t>
  </si>
  <si>
    <t>Subhag Rajwade</t>
  </si>
  <si>
    <t>jodasarai</t>
  </si>
  <si>
    <t>Dilbar Rajwade</t>
  </si>
  <si>
    <t>Lokendra Rajwade</t>
  </si>
  <si>
    <t xml:space="preserve">anmol </t>
  </si>
  <si>
    <t>deepak</t>
  </si>
  <si>
    <t xml:space="preserve">khopa </t>
  </si>
  <si>
    <t>4001, 312</t>
  </si>
  <si>
    <t>rupendra</t>
  </si>
  <si>
    <t>04.11.23</t>
  </si>
  <si>
    <t xml:space="preserve">Narendra </t>
  </si>
  <si>
    <t>kudergarh</t>
  </si>
  <si>
    <t>Naresh Soni</t>
  </si>
  <si>
    <t>Naresh Yadav</t>
  </si>
  <si>
    <t>Ruplal</t>
  </si>
  <si>
    <t>maasira</t>
  </si>
  <si>
    <t>vijay singh</t>
  </si>
  <si>
    <t>masira</t>
  </si>
  <si>
    <t>mohali</t>
  </si>
  <si>
    <t>HPHS</t>
  </si>
  <si>
    <t>lalit yadev</t>
  </si>
  <si>
    <t>naya karkoli</t>
  </si>
  <si>
    <t>Naya Karkoli</t>
  </si>
  <si>
    <t>ravi chand</t>
  </si>
  <si>
    <t>06.11.23</t>
  </si>
  <si>
    <t>Gurjar Krishi Kendra</t>
  </si>
  <si>
    <t>Pakhanapara</t>
  </si>
  <si>
    <t>laxmi prasad</t>
  </si>
  <si>
    <t>pakni</t>
  </si>
  <si>
    <t>Heera Dhani</t>
  </si>
  <si>
    <t xml:space="preserve">Ravi </t>
  </si>
  <si>
    <t>Santa Singh</t>
  </si>
  <si>
    <t>Patiyadand</t>
  </si>
  <si>
    <r>
      <rPr>
        <sz val="11"/>
        <rFont val="Calibri"/>
        <family val="2"/>
      </rPr>
      <t>naresh</t>
    </r>
    <r>
      <rPr>
        <b/>
        <sz val="11"/>
        <rFont val="Calibri"/>
        <family val="2"/>
      </rPr>
      <t xml:space="preserve"> </t>
    </r>
    <r>
      <rPr>
        <sz val="11"/>
        <rFont val="Calibri"/>
        <family val="2"/>
      </rPr>
      <t>soni</t>
    </r>
  </si>
  <si>
    <t>05.11.23</t>
  </si>
  <si>
    <t>patyadand</t>
  </si>
  <si>
    <t>ragda</t>
  </si>
  <si>
    <t>Rajbahar</t>
  </si>
  <si>
    <t>Prabu Kushwaha</t>
  </si>
  <si>
    <t>Sushil</t>
  </si>
  <si>
    <t>Rewati</t>
  </si>
  <si>
    <t xml:space="preserve">Raju </t>
  </si>
  <si>
    <t>Dinesh Rajwade</t>
  </si>
  <si>
    <t>Jai Mahamay Krishi Seva Kendra</t>
  </si>
  <si>
    <t>SAMOLI</t>
  </si>
  <si>
    <t>Sarasor</t>
  </si>
  <si>
    <t>Ram Sai</t>
  </si>
  <si>
    <t>Dev Kumar</t>
  </si>
  <si>
    <t>Palma</t>
  </si>
  <si>
    <t>satipara</t>
  </si>
  <si>
    <t>suraj</t>
  </si>
  <si>
    <t>Sirsi</t>
  </si>
  <si>
    <t>sunderpur</t>
  </si>
  <si>
    <t>Tarka</t>
  </si>
  <si>
    <t>Teji Lal</t>
  </si>
  <si>
    <t>uchadi</t>
  </si>
  <si>
    <t>Shiv Sahu</t>
  </si>
  <si>
    <t>Amadamak</t>
  </si>
  <si>
    <t>468, 312</t>
  </si>
  <si>
    <t xml:space="preserve">Vishwanath yadav </t>
  </si>
  <si>
    <t>Auradandi</t>
  </si>
  <si>
    <t>Bihari Ram</t>
  </si>
  <si>
    <t>Semaria</t>
  </si>
  <si>
    <t>Badkabehra</t>
  </si>
  <si>
    <t>Raju singh</t>
  </si>
  <si>
    <t>Ansh Traders</t>
  </si>
  <si>
    <t>Tarabahara</t>
  </si>
  <si>
    <t>Bahi</t>
  </si>
  <si>
    <t xml:space="preserve">Juleshwar ekka </t>
  </si>
  <si>
    <t>Mohar Beej Bhandar</t>
  </si>
  <si>
    <t>Pendri</t>
  </si>
  <si>
    <t>Behratola</t>
  </si>
  <si>
    <t>Beroridand</t>
  </si>
  <si>
    <t>Vijay Tiwari</t>
  </si>
  <si>
    <t>Sahu Krishi Seva Knedra</t>
  </si>
  <si>
    <t>Bhaisatal</t>
  </si>
  <si>
    <t>Mansingh</t>
  </si>
  <si>
    <t>Bhaludand</t>
  </si>
  <si>
    <t xml:space="preserve">Amrit ekka </t>
  </si>
  <si>
    <t>Bhuiharipara</t>
  </si>
  <si>
    <t>Bhole Shankar Hardware</t>
  </si>
  <si>
    <t>Patna'</t>
  </si>
  <si>
    <t>Bichitola</t>
  </si>
  <si>
    <t>Bhavik Bej Bhandar</t>
  </si>
  <si>
    <t>Biharpur</t>
  </si>
  <si>
    <t xml:space="preserve">Ashok kumar </t>
  </si>
  <si>
    <t>24/10/23</t>
  </si>
  <si>
    <t>Agrawal Krishi Bhandar</t>
  </si>
  <si>
    <t xml:space="preserve">Chandra pratap singh </t>
  </si>
  <si>
    <t>Shrivastav Kirana Store</t>
  </si>
  <si>
    <t>Bodrapara</t>
  </si>
  <si>
    <t>Bulakitola</t>
  </si>
  <si>
    <t xml:space="preserve">Nand lal </t>
  </si>
  <si>
    <t>Ahat Krishi Seva Kndra</t>
  </si>
  <si>
    <t>Pasauri</t>
  </si>
  <si>
    <t>Charwahi</t>
  </si>
  <si>
    <t xml:space="preserve">Drig pal singh </t>
  </si>
  <si>
    <t>Chhatann</t>
  </si>
  <si>
    <t>Ram singh</t>
  </si>
  <si>
    <t>Rajwade Beej Bhandar</t>
  </si>
  <si>
    <t>Kachaur</t>
  </si>
  <si>
    <t>Dandhaswahi</t>
  </si>
  <si>
    <t>Pawan Singh</t>
  </si>
  <si>
    <t>Krishi Seva Kendra</t>
  </si>
  <si>
    <t>Dhinduli</t>
  </si>
  <si>
    <t>Sant lal</t>
  </si>
  <si>
    <t>Dodki</t>
  </si>
  <si>
    <t>Dugla</t>
  </si>
  <si>
    <t xml:space="preserve">Ajay singh </t>
  </si>
  <si>
    <t>Govind Beej Bhandar</t>
  </si>
  <si>
    <t>Fulwaritola</t>
  </si>
  <si>
    <t xml:space="preserve">Dev kumar </t>
  </si>
  <si>
    <t>Ghaghra</t>
  </si>
  <si>
    <t xml:space="preserve">Kailash Gupta </t>
  </si>
  <si>
    <t>Ghodbandha</t>
  </si>
  <si>
    <t>Janak ram prajapati</t>
  </si>
  <si>
    <t>Ghutra</t>
  </si>
  <si>
    <t xml:space="preserve">Kamlesh kumar </t>
  </si>
  <si>
    <t>Godritola</t>
  </si>
  <si>
    <t>Gudrupara</t>
  </si>
  <si>
    <t xml:space="preserve">Ram vinod </t>
  </si>
  <si>
    <t>29/10/23</t>
  </si>
  <si>
    <t>Haritola</t>
  </si>
  <si>
    <t>Dalvir chakradhari</t>
  </si>
  <si>
    <t>Kachor</t>
  </si>
  <si>
    <t xml:space="preserve">Ragho bhan singh </t>
  </si>
  <si>
    <t>Kariabehra</t>
  </si>
  <si>
    <t>Karoda</t>
  </si>
  <si>
    <t>Lallu ram rajwade</t>
  </si>
  <si>
    <t>Kelua</t>
  </si>
  <si>
    <t>Gupta Beej Bhandar</t>
  </si>
  <si>
    <t>Kerabehra</t>
  </si>
  <si>
    <t>Santosh Kumar</t>
  </si>
  <si>
    <t>Kevati</t>
  </si>
  <si>
    <t xml:space="preserve">Aashish kumar </t>
  </si>
  <si>
    <t>Khariyabar</t>
  </si>
  <si>
    <t xml:space="preserve">Suraj singh </t>
  </si>
  <si>
    <t xml:space="preserve">Rajesh Krishi Seva Kendra </t>
  </si>
  <si>
    <t>Kharidol</t>
  </si>
  <si>
    <t xml:space="preserve">Raj kumar </t>
  </si>
  <si>
    <t>Kharla</t>
  </si>
  <si>
    <t xml:space="preserve">Dya kishor </t>
  </si>
  <si>
    <t>Laxmipur</t>
  </si>
  <si>
    <t xml:space="preserve">Krishna kumar </t>
  </si>
  <si>
    <t>Kisan Krishi Seva Kendra</t>
  </si>
  <si>
    <t>Manwari</t>
  </si>
  <si>
    <t>Machidand</t>
  </si>
  <si>
    <t xml:space="preserve">Anil yadav </t>
  </si>
  <si>
    <t>Mauhari</t>
  </si>
  <si>
    <t>mha singh pawle</t>
  </si>
  <si>
    <t>30/11/23</t>
  </si>
  <si>
    <t>Musra</t>
  </si>
  <si>
    <t xml:space="preserve">Rajesh kumar </t>
  </si>
  <si>
    <t>Dunku</t>
  </si>
  <si>
    <t>Pahad-Ghaswahi</t>
  </si>
  <si>
    <t xml:space="preserve">Suraj kumar </t>
  </si>
  <si>
    <t>Pamikatola</t>
  </si>
  <si>
    <t xml:space="preserve">Parmeshwar ram </t>
  </si>
  <si>
    <t xml:space="preserve">Brijesh yadav </t>
  </si>
  <si>
    <t>Pateratola</t>
  </si>
  <si>
    <t>Chandra sagar</t>
  </si>
  <si>
    <t>Pawaibehra</t>
  </si>
  <si>
    <t xml:space="preserve">Raj man singh </t>
  </si>
  <si>
    <t>Roji</t>
  </si>
  <si>
    <t xml:space="preserve">Ujit narayan singh </t>
  </si>
  <si>
    <t>Rokda</t>
  </si>
  <si>
    <t>Bhagwat singh</t>
  </si>
  <si>
    <t>Salwa</t>
  </si>
  <si>
    <t xml:space="preserve">Satish kumar </t>
  </si>
  <si>
    <t>Dalpratap Singh</t>
  </si>
  <si>
    <t>Semarmathani</t>
  </si>
  <si>
    <t xml:space="preserve">Inder pal </t>
  </si>
  <si>
    <t>Shivgarh</t>
  </si>
  <si>
    <t>Shripur</t>
  </si>
  <si>
    <t xml:space="preserve">Deepak. Singh </t>
  </si>
  <si>
    <t>Shrirampur</t>
  </si>
  <si>
    <t>Sokobehra</t>
  </si>
  <si>
    <t>Gauri shanker</t>
  </si>
  <si>
    <t>Tarabehra</t>
  </si>
  <si>
    <t>Ram prasad</t>
  </si>
  <si>
    <t>Telokhan</t>
  </si>
  <si>
    <t>aamgao</t>
  </si>
  <si>
    <t>Ahri Shnakar</t>
  </si>
  <si>
    <t>Aani</t>
  </si>
  <si>
    <t>807, 312</t>
  </si>
  <si>
    <t xml:space="preserve">Kunjal Singh </t>
  </si>
  <si>
    <t xml:space="preserve">Yes </t>
  </si>
  <si>
    <t xml:space="preserve">Deepak </t>
  </si>
  <si>
    <t>Amapara</t>
  </si>
  <si>
    <t xml:space="preserve">Pankaj </t>
  </si>
  <si>
    <t xml:space="preserve">No </t>
  </si>
  <si>
    <t>Kamal Krishi Seva Kendra</t>
  </si>
  <si>
    <t>Anandpur</t>
  </si>
  <si>
    <t>Ram Krishna Dewangan</t>
  </si>
  <si>
    <t xml:space="preserve">Bisunpur </t>
  </si>
  <si>
    <t>Mohar Sai</t>
  </si>
  <si>
    <t>Vikas Krishi Seva Kendra</t>
  </si>
  <si>
    <t>badwar</t>
  </si>
  <si>
    <t>bheem 115</t>
  </si>
  <si>
    <t>Raj Kumar</t>
  </si>
  <si>
    <t>Baelia</t>
  </si>
  <si>
    <t>Ganesh Sahu</t>
  </si>
  <si>
    <t>Sultan Seed</t>
  </si>
  <si>
    <t>BanjariDand</t>
  </si>
  <si>
    <t>807, 834</t>
  </si>
  <si>
    <t xml:space="preserve">Teju Ram </t>
  </si>
  <si>
    <t>Vijay Krishi Seva Kendra</t>
  </si>
  <si>
    <t>Barampur</t>
  </si>
  <si>
    <t>Jiteder Kr Sahu</t>
  </si>
  <si>
    <t>Baswahi</t>
  </si>
  <si>
    <t>Sukhdev</t>
  </si>
  <si>
    <t>Gupta Traders</t>
  </si>
  <si>
    <t xml:space="preserve">Shiv Shankar </t>
  </si>
  <si>
    <t>Bilaro</t>
  </si>
  <si>
    <t xml:space="preserve">chatrapati </t>
  </si>
  <si>
    <t>Cherpara</t>
  </si>
  <si>
    <t>2355+</t>
  </si>
  <si>
    <t xml:space="preserve">Arjun </t>
  </si>
  <si>
    <t>Labji</t>
  </si>
  <si>
    <t>Chand Kumar</t>
  </si>
  <si>
    <t xml:space="preserve">Krishna Kumar </t>
  </si>
  <si>
    <t xml:space="preserve">Birbhajan singh </t>
  </si>
  <si>
    <t xml:space="preserve">Sunil sahu </t>
  </si>
  <si>
    <t>ghughara</t>
  </si>
  <si>
    <t>Sanotsh Kumar</t>
  </si>
  <si>
    <t>Jampara</t>
  </si>
  <si>
    <t>Ram Sonpakar</t>
  </si>
  <si>
    <t>Jamtikra</t>
  </si>
  <si>
    <t>Ranjit puri</t>
  </si>
  <si>
    <t xml:space="preserve"> 62652 66233</t>
  </si>
  <si>
    <t xml:space="preserve">Rama Shankar </t>
  </si>
  <si>
    <t>Kachandand</t>
  </si>
  <si>
    <t>Kamlesh sahu</t>
  </si>
  <si>
    <t>Shyam Rajade</t>
  </si>
  <si>
    <t>Uma Electronics</t>
  </si>
  <si>
    <t xml:space="preserve">Bhupendra </t>
  </si>
  <si>
    <t>84620 89779</t>
  </si>
  <si>
    <t>Kurri</t>
  </si>
  <si>
    <t>Sant Lal</t>
  </si>
  <si>
    <t>Kasra</t>
  </si>
  <si>
    <t xml:space="preserve">Moti lal rajwade </t>
  </si>
  <si>
    <t xml:space="preserve">Vikash Yadav </t>
  </si>
  <si>
    <t xml:space="preserve"> 62639 37474</t>
  </si>
  <si>
    <t>khada khodri</t>
  </si>
  <si>
    <t xml:space="preserve">Jaggu Ram </t>
  </si>
  <si>
    <t>Kharwat</t>
  </si>
  <si>
    <t>Ghalkaran</t>
  </si>
  <si>
    <t>Khutrapara</t>
  </si>
  <si>
    <t>Kusaha</t>
  </si>
  <si>
    <t xml:space="preserve">Anand </t>
  </si>
  <si>
    <t>Latma</t>
  </si>
  <si>
    <t>Manish Rajwade</t>
  </si>
  <si>
    <t>Madhaura</t>
  </si>
  <si>
    <t>Balkeshwar</t>
  </si>
  <si>
    <t>Mahuapara</t>
  </si>
  <si>
    <t>Bhole Rajwade</t>
  </si>
  <si>
    <t>Madhaura-Schoolpara</t>
  </si>
  <si>
    <t>Mahesh Kumar</t>
  </si>
  <si>
    <t xml:space="preserve">majhartola </t>
  </si>
  <si>
    <t>Shiv Thakur</t>
  </si>
  <si>
    <t>Mansukh</t>
  </si>
  <si>
    <t xml:space="preserve">Sukh lal </t>
  </si>
  <si>
    <t xml:space="preserve"> 95848 97568</t>
  </si>
  <si>
    <t>Mendra</t>
  </si>
  <si>
    <t xml:space="preserve">Lahari Yadav </t>
  </si>
  <si>
    <t>Modipara</t>
  </si>
  <si>
    <t xml:space="preserve">Deepak yadav </t>
  </si>
  <si>
    <t>02/11/2023</t>
  </si>
  <si>
    <t>murma</t>
  </si>
  <si>
    <t xml:space="preserve">Suresh Kumar </t>
  </si>
  <si>
    <t xml:space="preserve">Balmiki </t>
  </si>
  <si>
    <t>Nagpur</t>
  </si>
  <si>
    <t>Narkeli</t>
  </si>
  <si>
    <t xml:space="preserve">Ravi Kumar </t>
  </si>
  <si>
    <t>Narsinghpur</t>
  </si>
  <si>
    <t>30/09/23</t>
  </si>
  <si>
    <t>Naugai</t>
  </si>
  <si>
    <t>Prem yadav</t>
  </si>
  <si>
    <t>Odari</t>
  </si>
  <si>
    <t>Parcha</t>
  </si>
  <si>
    <t xml:space="preserve">Ram Narayan </t>
  </si>
  <si>
    <t>10/11/2023</t>
  </si>
  <si>
    <t>Durga Paikra</t>
  </si>
  <si>
    <t>Salgawa</t>
  </si>
  <si>
    <t xml:space="preserve">Pritpaal </t>
  </si>
  <si>
    <t xml:space="preserve">Uma Shankar </t>
  </si>
  <si>
    <t>Sardi</t>
  </si>
  <si>
    <t>Devprakash</t>
  </si>
  <si>
    <t>Angad Rajwade</t>
  </si>
  <si>
    <t xml:space="preserve">Amar Singh </t>
  </si>
  <si>
    <t>sundarpur</t>
  </si>
  <si>
    <t xml:space="preserve">Sanjay Singh </t>
  </si>
  <si>
    <t>Ugdhnapur</t>
  </si>
  <si>
    <t>Ujiyarpur</t>
  </si>
  <si>
    <t xml:space="preserve">ishwar rajwade </t>
  </si>
  <si>
    <t>77488 24621</t>
  </si>
  <si>
    <t>Radhika Krishi Kendra</t>
  </si>
  <si>
    <t>Urumduga</t>
  </si>
  <si>
    <t>Brij Lal</t>
  </si>
  <si>
    <t>udairi</t>
  </si>
  <si>
    <t>Ramesh Rajwade</t>
  </si>
  <si>
    <t>15/10/23</t>
  </si>
  <si>
    <t>AGUSTPUR</t>
  </si>
  <si>
    <t>Khelsay rajwade</t>
  </si>
  <si>
    <t>16/10/23</t>
  </si>
  <si>
    <t>Akshaypur</t>
  </si>
  <si>
    <t>Nurul</t>
  </si>
  <si>
    <t>Kisan Beej Bhandar</t>
  </si>
  <si>
    <t>Badikarpara</t>
  </si>
  <si>
    <t>Dinesh Singh</t>
  </si>
  <si>
    <t>17/10/2023</t>
  </si>
  <si>
    <t>Bachiyaband</t>
  </si>
  <si>
    <t>Kumbhkaran</t>
  </si>
  <si>
    <t>Badkapara</t>
  </si>
  <si>
    <t>gharbaran</t>
  </si>
  <si>
    <t xml:space="preserve">Badrikashram </t>
  </si>
  <si>
    <t>Tejpratap</t>
  </si>
  <si>
    <t>Bakna</t>
  </si>
  <si>
    <t>Lalaram</t>
  </si>
  <si>
    <t>BARHOL</t>
  </si>
  <si>
    <t>Amarjit</t>
  </si>
  <si>
    <t>Shiv Narayan</t>
  </si>
  <si>
    <t>Berhol</t>
  </si>
  <si>
    <t>Bhaisamuda</t>
  </si>
  <si>
    <t>MUNNA</t>
  </si>
  <si>
    <t>BHARUAMUDA</t>
  </si>
  <si>
    <t xml:space="preserve">Kamlaprasad </t>
  </si>
  <si>
    <t xml:space="preserve">Bhuwneswerpur </t>
  </si>
  <si>
    <t>Shambu Kirana</t>
  </si>
  <si>
    <t>Sundar Singh</t>
  </si>
  <si>
    <t>Amzad Krishi Seva Kendra</t>
  </si>
  <si>
    <t>CHANDARPUR</t>
  </si>
  <si>
    <t>Bhuksay</t>
  </si>
  <si>
    <t>Upender Singh</t>
  </si>
  <si>
    <t>Raj kumar</t>
  </si>
  <si>
    <t xml:space="preserve">Deonagar </t>
  </si>
  <si>
    <t>Sures yadav</t>
  </si>
  <si>
    <t>DHANESPUR</t>
  </si>
  <si>
    <t xml:space="preserve">Hemant Kumar Singh </t>
  </si>
  <si>
    <t>Dwarikapur</t>
  </si>
  <si>
    <t>Santosh Soni</t>
  </si>
  <si>
    <t>GOPIPUR</t>
  </si>
  <si>
    <t>Ramphal Rajwade</t>
  </si>
  <si>
    <t>14/10/23</t>
  </si>
  <si>
    <t>GOVINDPUR</t>
  </si>
  <si>
    <t>Dhaneshwar</t>
  </si>
  <si>
    <t>JAGATPUR</t>
  </si>
  <si>
    <t>Bhawan Singh</t>
  </si>
  <si>
    <t>Nakul Sahu</t>
  </si>
  <si>
    <t>KAILASPUR</t>
  </si>
  <si>
    <t>Bullu Beej Bhandar</t>
  </si>
  <si>
    <t>KALYANPUR</t>
  </si>
  <si>
    <t>Manoj Chakradhari</t>
  </si>
  <si>
    <t>Bahadur</t>
  </si>
  <si>
    <t>Kausalpur</t>
  </si>
  <si>
    <t>Nisab</t>
  </si>
  <si>
    <t>Monu Krishi Seva Kendra</t>
  </si>
  <si>
    <t>KOT</t>
  </si>
  <si>
    <t>Devdhari</t>
  </si>
  <si>
    <t>Kotari</t>
  </si>
  <si>
    <t>brijlal</t>
  </si>
  <si>
    <t>+91 62662 30952</t>
  </si>
  <si>
    <t>yes</t>
  </si>
  <si>
    <t>KRISHN PUR</t>
  </si>
  <si>
    <t>Hular Rajwade</t>
  </si>
  <si>
    <t>Mansay</t>
  </si>
  <si>
    <t>Ledua</t>
  </si>
  <si>
    <t>Khelsay</t>
  </si>
  <si>
    <t>bhupendra rajwade</t>
  </si>
  <si>
    <t>Girja Beej Bhandar</t>
  </si>
  <si>
    <t>Madneshwarpur</t>
  </si>
  <si>
    <t>MAJA</t>
  </si>
  <si>
    <t>Lambilas Sahu</t>
  </si>
  <si>
    <t>Sadhu Sahu</t>
  </si>
  <si>
    <t>Maja</t>
  </si>
  <si>
    <t xml:space="preserve">Mohanpur </t>
  </si>
  <si>
    <t>Bheem-115</t>
  </si>
  <si>
    <t>MORGA</t>
  </si>
  <si>
    <t>Jain Lal</t>
  </si>
  <si>
    <t>Brija Beej Bhandar</t>
  </si>
  <si>
    <t>Nakna</t>
  </si>
  <si>
    <t>Mahesh Sahu</t>
  </si>
  <si>
    <t>Kaushalpur</t>
  </si>
  <si>
    <t>NARAYANPUR</t>
  </si>
  <si>
    <t>Udhanram</t>
  </si>
  <si>
    <t>13/10/23</t>
  </si>
  <si>
    <t>Ganga Beej Bhandar</t>
  </si>
  <si>
    <t>Narmadapara</t>
  </si>
  <si>
    <t>Ashok Kushwaha</t>
  </si>
  <si>
    <t>Jhalpara</t>
  </si>
  <si>
    <t>Hari Rajwade</t>
  </si>
  <si>
    <t xml:space="preserve">Pampapur </t>
  </si>
  <si>
    <t>Prabhu sahu</t>
  </si>
  <si>
    <t>PANDARI</t>
  </si>
  <si>
    <t>Dilser khan</t>
  </si>
  <si>
    <t>Shreenagar</t>
  </si>
  <si>
    <t>Pandripani</t>
  </si>
  <si>
    <t xml:space="preserve">Munna shingh </t>
  </si>
  <si>
    <t>Paras Rajwade</t>
  </si>
  <si>
    <t>PASTA</t>
  </si>
  <si>
    <t>Bund Prasad</t>
  </si>
  <si>
    <t>Agar Say</t>
  </si>
  <si>
    <t xml:space="preserve">Patrapali </t>
  </si>
  <si>
    <t>Dhirender Sahu</t>
  </si>
  <si>
    <t>Dhani Ram Yadav</t>
  </si>
  <si>
    <t xml:space="preserve">Piwri </t>
  </si>
  <si>
    <t>Ayodhya</t>
  </si>
  <si>
    <t xml:space="preserve">Mahes prajapti </t>
  </si>
  <si>
    <t>RAMESWERAM</t>
  </si>
  <si>
    <t>Birender Kumar</t>
  </si>
  <si>
    <t>Ansh Beej Bhandar</t>
  </si>
  <si>
    <t>Saraipara</t>
  </si>
  <si>
    <t>Subhash Singh</t>
  </si>
  <si>
    <t>Patrapali</t>
  </si>
  <si>
    <t>Senduri</t>
  </si>
  <si>
    <t>Lakhan Singh</t>
  </si>
  <si>
    <t xml:space="preserve">Ram Beej Bhandar </t>
  </si>
  <si>
    <t xml:space="preserve">Shivpur </t>
  </si>
  <si>
    <t>Bijendra shingh</t>
  </si>
  <si>
    <t xml:space="preserve">Sonpur </t>
  </si>
  <si>
    <t>Basant shingh</t>
  </si>
  <si>
    <t>Subhash Sonwani</t>
  </si>
  <si>
    <t>Surta</t>
  </si>
  <si>
    <t xml:space="preserve">Ramprasad </t>
  </si>
  <si>
    <t>91656 32245</t>
  </si>
  <si>
    <t xml:space="preserve">Tejpur </t>
  </si>
  <si>
    <t>Dileep Sahu</t>
  </si>
  <si>
    <t>TELAIMUDA</t>
  </si>
  <si>
    <t>Hariom</t>
  </si>
  <si>
    <t>Telsare</t>
  </si>
  <si>
    <t>Girdhari Ram</t>
  </si>
  <si>
    <t>Rames sahu</t>
  </si>
  <si>
    <t>Umapur</t>
  </si>
  <si>
    <t>Satanand</t>
  </si>
  <si>
    <t>UMESHPUR</t>
  </si>
  <si>
    <t>Satendra Rajwade</t>
  </si>
  <si>
    <t>PDA Target</t>
  </si>
  <si>
    <t>PDA Actual</t>
  </si>
  <si>
    <t>Farmer Target</t>
  </si>
  <si>
    <t>Farmer Actual</t>
  </si>
  <si>
    <t>TM Participation Target</t>
  </si>
  <si>
    <t>TM Participation Actual</t>
  </si>
  <si>
    <t>Plot Decoration Campaign Actual</t>
  </si>
  <si>
    <t>Farmer Actul</t>
  </si>
  <si>
    <t>Target number of GRM</t>
  </si>
  <si>
    <t>Actual GRM</t>
  </si>
  <si>
    <t>Date of RCT</t>
  </si>
  <si>
    <t>Name of Retailer</t>
  </si>
  <si>
    <t>Location</t>
  </si>
  <si>
    <t>Mobile Number</t>
  </si>
  <si>
    <t>Assiociated with Distributor</t>
  </si>
  <si>
    <t>sudarshan yadav</t>
  </si>
  <si>
    <t>Deonagar</t>
  </si>
  <si>
    <t>RAMANUJNAGAR</t>
  </si>
  <si>
    <t>Dhaneshwer shingh</t>
  </si>
  <si>
    <t>Shivnarayan</t>
  </si>
  <si>
    <t>barhool</t>
  </si>
  <si>
    <t>Harinarayan</t>
  </si>
  <si>
    <t>Rajkumar sahu</t>
  </si>
  <si>
    <t xml:space="preserve"> Vinod kumar</t>
  </si>
  <si>
    <t>Brija ram</t>
  </si>
  <si>
    <t>Morga</t>
  </si>
  <si>
    <t>Dewendra kesri</t>
  </si>
  <si>
    <t>Sita Ram</t>
  </si>
  <si>
    <t>pasta</t>
  </si>
  <si>
    <t>shambhu kuswaha</t>
  </si>
  <si>
    <t>Gauri shankar</t>
  </si>
  <si>
    <t>Ramkaran sahu</t>
  </si>
  <si>
    <t>Ramsahai prajapati</t>
  </si>
  <si>
    <t xml:space="preserve">Girdhari </t>
  </si>
  <si>
    <t>pampapur</t>
  </si>
  <si>
    <t>Ayodhya sahu</t>
  </si>
  <si>
    <t>Anil sahu</t>
  </si>
  <si>
    <t>Subhas sahu</t>
  </si>
  <si>
    <t>Fulsay</t>
  </si>
  <si>
    <t>kamalpur</t>
  </si>
  <si>
    <t>Dinesh gupta</t>
  </si>
  <si>
    <t>RAJESH KRISHI SEWA KENDRA</t>
  </si>
  <si>
    <t>Dipak rajwade</t>
  </si>
  <si>
    <t>kunjnagar</t>
  </si>
  <si>
    <t>Rishabh jaiswal</t>
  </si>
  <si>
    <t>Lakshaman rajwade</t>
  </si>
  <si>
    <t>Prashant kumar</t>
  </si>
  <si>
    <t>jainagar</t>
  </si>
  <si>
    <t xml:space="preserve">Santosh sahu </t>
  </si>
  <si>
    <t>Ramesh sahu</t>
  </si>
  <si>
    <t>banja</t>
  </si>
  <si>
    <t>Awdhesh gurjar</t>
  </si>
  <si>
    <t>Sitaram yadaw</t>
  </si>
  <si>
    <t>Shukhdev paikra</t>
  </si>
  <si>
    <t>bhandi</t>
  </si>
  <si>
    <t>Vikas kesarwani</t>
  </si>
  <si>
    <t>basdei</t>
  </si>
  <si>
    <t>Manish kesarwari</t>
  </si>
  <si>
    <t>Shivmangal rajwade</t>
  </si>
  <si>
    <t>khopa</t>
  </si>
  <si>
    <t>Dhaniram yadav</t>
  </si>
  <si>
    <t>patrapali</t>
  </si>
  <si>
    <t>Ramkhelawan</t>
  </si>
  <si>
    <t>ramanujnagar</t>
  </si>
  <si>
    <t>Tejilal sahu</t>
  </si>
  <si>
    <t>bijendra sahu</t>
  </si>
  <si>
    <t>Raju sahu</t>
  </si>
  <si>
    <t>umapur</t>
  </si>
  <si>
    <t>kunjlal</t>
  </si>
  <si>
    <t>Krishak Sahayaogi Sansthan</t>
  </si>
  <si>
    <t>Radheysham Sahu</t>
  </si>
  <si>
    <t>Badra</t>
  </si>
  <si>
    <t xml:space="preserve">Durga Paikra </t>
  </si>
  <si>
    <t>Uma Shankar</t>
  </si>
  <si>
    <t>Teerath Paikra</t>
  </si>
  <si>
    <t>Dewadand</t>
  </si>
  <si>
    <t xml:space="preserve">Pramod Kumar </t>
  </si>
  <si>
    <t>Naan Yadav</t>
  </si>
  <si>
    <t>Banarasi Yadav</t>
  </si>
  <si>
    <t>Shivpur</t>
  </si>
  <si>
    <t>Sales Plan of Participants retailers in RCT Kharif 2023</t>
  </si>
  <si>
    <t>29/1/2023</t>
  </si>
  <si>
    <t>Sushil Jaiswal</t>
  </si>
  <si>
    <t>Shivaria</t>
  </si>
  <si>
    <t>Balaji Krishi Kendra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</si>
</sst>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dd/yy"/>
    <numFmt numFmtId="165" formatCode="m/d/yy"/>
  </numFmts>
  <fonts count="33">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color theme="1"/>
      <name val="Calibri"/>
      <family val="2"/>
      <scheme val="minor"/>
    </font>
    <font>
      <sz val="10"/>
      <name val="Arial"/>
      <family val="2"/>
    </font>
    <font>
      <b/>
      <sz val="11"/>
      <name val="Calibri"/>
      <family val="2"/>
      <scheme val="minor"/>
    </font>
    <font>
      <b/>
      <sz val="14"/>
      <color theme="1"/>
      <name val="Calibri"/>
      <family val="2"/>
      <scheme val="minor"/>
    </font>
    <font>
      <b/>
      <sz val="14"/>
      <color rgb="FF0070DF"/>
      <name val="Calibri"/>
      <family val="2"/>
      <scheme val="minor"/>
    </font>
    <font>
      <sz val="11"/>
      <name val="Calibri"/>
      <family val="2"/>
    </font>
    <font>
      <b/>
      <sz val="11"/>
      <name val="Calibri"/>
      <family val="2"/>
    </font>
    <font>
      <sz val="11"/>
      <name val="Calibri"/>
      <family val="2"/>
      <scheme val="minor"/>
    </font>
    <font>
      <sz val="10"/>
      <color theme="1"/>
      <name val="Arial"/>
      <family val="2"/>
    </font>
    <font>
      <sz val="10"/>
      <color theme="1"/>
      <name val="Calibri"/>
      <family val="2"/>
      <scheme val="minor"/>
    </font>
    <font>
      <sz val="11"/>
      <color theme="1"/>
      <name val="Calibri"/>
      <family val="2"/>
      <scheme val="minor"/>
    </font>
    <font>
      <b/>
      <sz val="10"/>
      <name val="Arial"/>
      <family val="2"/>
    </font>
    <font>
      <sz val="11"/>
      <color theme="1"/>
      <name val="ADLaM Display"/>
    </font>
    <font>
      <b/>
      <sz val="11"/>
      <color theme="1"/>
      <name val="Abadi"/>
      <family val="2"/>
    </font>
    <font>
      <sz val="11"/>
      <color theme="1"/>
      <name val="Abadi"/>
      <family val="2"/>
    </font>
    <font>
      <sz val="11"/>
      <color theme="1"/>
      <name val="Franklin Gothic Book"/>
      <family val="2"/>
    </font>
    <font>
      <sz val="10"/>
      <color theme="1"/>
      <name val="Franklin Gothic Book"/>
      <family val="2"/>
    </font>
    <font>
      <sz val="11"/>
      <color rgb="FF000000"/>
      <name val="Calibri"/>
      <family val="2"/>
    </font>
    <font>
      <sz val="12"/>
      <name val="Calibri"/>
      <family val="2"/>
      <scheme val="minor"/>
    </font>
    <font>
      <sz val="11"/>
      <color rgb="FFFFFFFF"/>
      <name val="Calibri"/>
      <family val="2"/>
    </font>
    <font>
      <sz val="11"/>
      <color rgb="FF9CC2E5"/>
      <name val="Calibri"/>
      <family val="2"/>
    </font>
    <font>
      <sz val="10"/>
      <name val="Calibri"/>
      <family val="2"/>
    </font>
    <font>
      <sz val="10"/>
      <color rgb="FF000000"/>
      <name val="Calibri"/>
      <family val="2"/>
    </font>
    <font>
      <sz val="11"/>
      <color theme="1"/>
      <name val="Arial"/>
      <family val="2"/>
    </font>
    <font>
      <sz val="12"/>
      <name val="Calibri"/>
      <family val="2"/>
    </font>
    <font>
      <b/>
      <sz val="12"/>
      <name val="Calibri"/>
      <family val="2"/>
    </font>
  </fonts>
  <fills count="16">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00B0F0"/>
        <bgColor indexed="64"/>
      </patternFill>
    </fill>
    <fill>
      <patternFill patternType="solid">
        <fgColor theme="0"/>
        <bgColor indexed="64"/>
      </patternFill>
    </fill>
    <fill>
      <patternFill patternType="solid">
        <fgColor rgb="FF0070C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CCC0D9"/>
        <bgColor rgb="FFCCC0D9"/>
      </patternFill>
    </fill>
    <fill>
      <patternFill patternType="solid">
        <fgColor rgb="FFD6E3BC"/>
        <bgColor rgb="FFD6E3BC"/>
      </patternFill>
    </fill>
    <fill>
      <patternFill patternType="solid">
        <fgColor rgb="FFC2D69B"/>
        <bgColor rgb="FFC2D69B"/>
      </patternFill>
    </fill>
  </fills>
  <borders count="12">
    <border>
      <left/>
      <right/>
      <top/>
      <bottom/>
      <diagonal/>
    </border>
    <border>
      <left style="thin">
        <color indexed="64"/>
      </left>
      <right style="thin">
        <color indexed="64"/>
      </right>
      <top/>
      <bottom style="thin">
        <color indexed="64"/>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right/>
      <top/>
      <bottom style="thin">
        <color indexed="64"/>
      </bottom>
      <diagonal/>
    </border>
    <border>
      <left style="thin">
        <color auto="1"/>
      </left>
      <right/>
      <top/>
      <bottom/>
      <diagonal/>
    </border>
    <border>
      <left style="thin">
        <color rgb="FF000000"/>
      </left>
      <right style="thin">
        <color rgb="FF000000"/>
      </right>
      <top style="thin">
        <color rgb="FF000000"/>
      </top>
      <bottom/>
      <diagonal/>
    </border>
  </borders>
  <cellStyleXfs count="5">
    <xf numFmtId="0" fontId="0" fillId="0" borderId="0"/>
    <xf numFmtId="0" fontId="8" fillId="0" borderId="0"/>
    <xf numFmtId="9" fontId="17" fillId="0" borderId="0" applyFont="0" applyFill="0" applyBorder="0" applyAlignment="0" applyProtection="0"/>
    <xf numFmtId="0" fontId="8" fillId="0" borderId="0"/>
    <xf numFmtId="0" fontId="12" fillId="0" borderId="0">
      <alignment vertical="center"/>
    </xf>
  </cellStyleXfs>
  <cellXfs count="163">
    <xf numFmtId="0" fontId="0" fillId="0" borderId="0" xfId="0"/>
    <xf numFmtId="0" fontId="0" fillId="2" borderId="6" xfId="0" applyFill="1" applyBorder="1"/>
    <xf numFmtId="0" fontId="5" fillId="0" borderId="0" xfId="0" applyFont="1"/>
    <xf numFmtId="0" fontId="5" fillId="0" borderId="6" xfId="0" applyFont="1" applyBorder="1"/>
    <xf numFmtId="0" fontId="0" fillId="0" borderId="6" xfId="0" applyBorder="1" applyAlignment="1">
      <alignment vertical="center"/>
    </xf>
    <xf numFmtId="0" fontId="0" fillId="0" borderId="6" xfId="0" applyBorder="1"/>
    <xf numFmtId="0" fontId="5" fillId="2" borderId="6" xfId="0" applyFont="1" applyFill="1" applyBorder="1"/>
    <xf numFmtId="0" fontId="7" fillId="2" borderId="6" xfId="0" applyFont="1" applyFill="1" applyBorder="1"/>
    <xf numFmtId="0" fontId="0" fillId="0" borderId="6" xfId="0" applyBorder="1" applyAlignment="1">
      <alignment wrapText="1"/>
    </xf>
    <xf numFmtId="0" fontId="7" fillId="0" borderId="6" xfId="0" applyFont="1" applyBorder="1"/>
    <xf numFmtId="0" fontId="7" fillId="2" borderId="6" xfId="0" applyFont="1" applyFill="1" applyBorder="1" applyAlignment="1">
      <alignment wrapText="1"/>
    </xf>
    <xf numFmtId="0" fontId="5" fillId="0" borderId="0" xfId="0" applyFont="1" applyAlignment="1">
      <alignment wrapText="1"/>
    </xf>
    <xf numFmtId="0" fontId="5" fillId="0" borderId="3" xfId="0" applyFont="1" applyBorder="1" applyAlignment="1">
      <alignment vertical="center" wrapText="1"/>
    </xf>
    <xf numFmtId="0" fontId="5" fillId="0" borderId="6" xfId="0" applyFont="1" applyBorder="1" applyAlignment="1">
      <alignment wrapText="1"/>
    </xf>
    <xf numFmtId="0" fontId="7" fillId="0" borderId="0" xfId="0" applyFont="1"/>
    <xf numFmtId="0" fontId="0" fillId="0" borderId="2" xfId="0" applyFill="1" applyBorder="1"/>
    <xf numFmtId="0" fontId="7" fillId="2" borderId="0" xfId="0" applyFont="1" applyFill="1"/>
    <xf numFmtId="0" fontId="7" fillId="0" borderId="0" xfId="0" applyFont="1" applyAlignment="1">
      <alignment wrapText="1"/>
    </xf>
    <xf numFmtId="0" fontId="6" fillId="2" borderId="6" xfId="0" applyFont="1" applyFill="1" applyBorder="1"/>
    <xf numFmtId="0" fontId="12" fillId="0" borderId="6" xfId="0" applyFont="1" applyBorder="1" applyAlignment="1"/>
    <xf numFmtId="0" fontId="7" fillId="0" borderId="6" xfId="0" applyFont="1" applyFill="1" applyBorder="1"/>
    <xf numFmtId="0" fontId="4" fillId="0" borderId="6" xfId="0" applyFont="1" applyBorder="1"/>
    <xf numFmtId="0" fontId="6" fillId="0" borderId="0" xfId="0" applyFont="1"/>
    <xf numFmtId="0" fontId="6" fillId="0" borderId="0" xfId="0" applyFont="1" applyAlignment="1">
      <alignment wrapText="1"/>
    </xf>
    <xf numFmtId="0" fontId="6" fillId="0" borderId="6" xfId="0" applyFont="1" applyBorder="1"/>
    <xf numFmtId="0" fontId="6" fillId="0" borderId="6" xfId="0" applyFont="1" applyBorder="1" applyAlignment="1">
      <alignment wrapText="1"/>
    </xf>
    <xf numFmtId="0" fontId="4" fillId="2" borderId="6" xfId="0" applyFont="1" applyFill="1" applyBorder="1"/>
    <xf numFmtId="0" fontId="5" fillId="0" borderId="0" xfId="0" applyFont="1" applyBorder="1"/>
    <xf numFmtId="0" fontId="0" fillId="0" borderId="0" xfId="0" applyBorder="1"/>
    <xf numFmtId="0" fontId="5" fillId="0" borderId="0" xfId="0" applyFont="1" applyBorder="1" applyAlignment="1">
      <alignment vertical="center" wrapText="1"/>
    </xf>
    <xf numFmtId="0" fontId="11" fillId="0" borderId="4" xfId="0" applyFont="1" applyBorder="1" applyAlignment="1">
      <alignment horizontal="center" vertical="center" wrapText="1"/>
    </xf>
    <xf numFmtId="0" fontId="0" fillId="0" borderId="6" xfId="0" applyFill="1" applyBorder="1" applyAlignment="1">
      <alignment vertical="center"/>
    </xf>
    <xf numFmtId="0" fontId="0" fillId="0" borderId="6" xfId="0" applyFont="1" applyFill="1" applyBorder="1" applyAlignment="1"/>
    <xf numFmtId="14" fontId="0" fillId="0" borderId="6" xfId="0" applyNumberFormat="1" applyBorder="1"/>
    <xf numFmtId="22" fontId="0" fillId="0" borderId="6" xfId="0" applyNumberFormat="1" applyBorder="1"/>
    <xf numFmtId="0" fontId="16" fillId="0" borderId="6" xfId="0" applyFont="1" applyBorder="1" applyAlignment="1"/>
    <xf numFmtId="0" fontId="0" fillId="2" borderId="2" xfId="0" applyFill="1" applyBorder="1"/>
    <xf numFmtId="0" fontId="0" fillId="0" borderId="6" xfId="0" applyFill="1" applyBorder="1"/>
    <xf numFmtId="0" fontId="0" fillId="0" borderId="0" xfId="0" applyAlignment="1">
      <alignment vertical="center"/>
    </xf>
    <xf numFmtId="0" fontId="0" fillId="0" borderId="2" xfId="0" applyFill="1" applyBorder="1" applyAlignment="1">
      <alignment vertical="center"/>
    </xf>
    <xf numFmtId="0" fontId="0" fillId="0" borderId="0" xfId="0" applyAlignment="1"/>
    <xf numFmtId="0" fontId="6" fillId="0" borderId="0" xfId="0" applyFont="1" applyAlignment="1">
      <alignment horizontal="left"/>
    </xf>
    <xf numFmtId="0" fontId="0" fillId="0" borderId="0" xfId="0" applyAlignment="1">
      <alignment horizontal="left"/>
    </xf>
    <xf numFmtId="9" fontId="0" fillId="0" borderId="0" xfId="2" applyFont="1" applyAlignment="1">
      <alignment horizontal="left"/>
    </xf>
    <xf numFmtId="0" fontId="6" fillId="2" borderId="6" xfId="0" applyFont="1" applyFill="1" applyBorder="1" applyAlignment="1">
      <alignment vertical="center" wrapText="1"/>
    </xf>
    <xf numFmtId="9" fontId="6" fillId="2" borderId="6" xfId="2" applyFont="1" applyFill="1" applyBorder="1" applyAlignment="1">
      <alignment horizontal="left" vertical="center" wrapText="1"/>
    </xf>
    <xf numFmtId="9" fontId="0" fillId="0" borderId="6" xfId="2" applyFont="1" applyBorder="1" applyAlignment="1">
      <alignment horizontal="left"/>
    </xf>
    <xf numFmtId="9" fontId="6" fillId="2" borderId="6" xfId="2" applyFont="1" applyFill="1" applyBorder="1" applyAlignment="1">
      <alignment horizontal="left"/>
    </xf>
    <xf numFmtId="9" fontId="6" fillId="2" borderId="6" xfId="2" applyFont="1" applyFill="1" applyBorder="1" applyAlignment="1">
      <alignment vertical="center" wrapText="1"/>
    </xf>
    <xf numFmtId="9" fontId="0" fillId="0" borderId="6" xfId="2" applyFont="1" applyBorder="1"/>
    <xf numFmtId="9" fontId="0" fillId="2" borderId="6" xfId="2" applyFont="1" applyFill="1" applyBorder="1"/>
    <xf numFmtId="9" fontId="6" fillId="2" borderId="6" xfId="2" applyFont="1" applyFill="1" applyBorder="1"/>
    <xf numFmtId="0" fontId="3" fillId="0" borderId="0" xfId="0" applyFont="1"/>
    <xf numFmtId="0" fontId="3" fillId="0" borderId="6" xfId="0" applyFont="1" applyBorder="1"/>
    <xf numFmtId="0" fontId="9" fillId="3" borderId="6" xfId="0" applyFont="1" applyFill="1" applyBorder="1" applyAlignment="1">
      <alignment vertical="center"/>
    </xf>
    <xf numFmtId="0" fontId="9" fillId="3" borderId="6" xfId="0" applyFont="1" applyFill="1" applyBorder="1" applyAlignment="1">
      <alignment horizontal="center" wrapText="1"/>
    </xf>
    <xf numFmtId="0" fontId="18" fillId="4" borderId="6" xfId="3" applyFont="1" applyFill="1" applyBorder="1" applyAlignment="1">
      <alignment horizontal="center"/>
    </xf>
    <xf numFmtId="0" fontId="18" fillId="4" borderId="6" xfId="3" applyFont="1" applyFill="1" applyBorder="1" applyAlignment="1">
      <alignment horizontal="center" wrapText="1"/>
    </xf>
    <xf numFmtId="0" fontId="18" fillId="5" borderId="6" xfId="3" applyFont="1" applyFill="1" applyBorder="1" applyAlignment="1">
      <alignment horizontal="center"/>
    </xf>
    <xf numFmtId="0" fontId="18" fillId="5" borderId="6" xfId="3" applyFont="1" applyFill="1" applyBorder="1" applyAlignment="1">
      <alignment horizontal="center" wrapText="1"/>
    </xf>
    <xf numFmtId="0" fontId="18" fillId="6" borderId="6" xfId="3" applyFont="1" applyFill="1" applyBorder="1" applyAlignment="1">
      <alignment horizontal="center"/>
    </xf>
    <xf numFmtId="0" fontId="18" fillId="6" borderId="6" xfId="3" applyFont="1" applyFill="1" applyBorder="1" applyAlignment="1">
      <alignment horizontal="center" wrapText="1"/>
    </xf>
    <xf numFmtId="1" fontId="0" fillId="4" borderId="6" xfId="0" applyNumberFormat="1" applyFill="1" applyBorder="1" applyAlignment="1">
      <alignment horizontal="center"/>
    </xf>
    <xf numFmtId="1" fontId="6" fillId="4" borderId="6" xfId="0" applyNumberFormat="1" applyFont="1" applyFill="1" applyBorder="1" applyAlignment="1">
      <alignment horizontal="center"/>
    </xf>
    <xf numFmtId="1" fontId="0" fillId="0" borderId="6" xfId="0" applyNumberFormat="1" applyBorder="1"/>
    <xf numFmtId="1" fontId="6" fillId="0" borderId="6" xfId="0" applyNumberFormat="1" applyFont="1" applyBorder="1"/>
    <xf numFmtId="0" fontId="0" fillId="0" borderId="6" xfId="0" applyBorder="1" applyAlignment="1">
      <alignment horizontal="left"/>
    </xf>
    <xf numFmtId="0" fontId="0" fillId="0" borderId="6" xfId="0" applyBorder="1" applyAlignment="1">
      <alignment horizontal="right"/>
    </xf>
    <xf numFmtId="0" fontId="0" fillId="4" borderId="6" xfId="0" applyFill="1" applyBorder="1" applyAlignment="1">
      <alignment horizontal="center"/>
    </xf>
    <xf numFmtId="1" fontId="0" fillId="0" borderId="6" xfId="0" applyNumberFormat="1" applyBorder="1" applyAlignment="1">
      <alignment horizontal="right"/>
    </xf>
    <xf numFmtId="1" fontId="6" fillId="0" borderId="6" xfId="0" applyNumberFormat="1" applyFont="1" applyBorder="1" applyAlignment="1">
      <alignment horizontal="right"/>
    </xf>
    <xf numFmtId="0" fontId="6" fillId="6" borderId="6" xfId="0" applyFont="1" applyFill="1" applyBorder="1" applyAlignment="1">
      <alignment horizontal="center" vertical="center"/>
    </xf>
    <xf numFmtId="0" fontId="6" fillId="6" borderId="2" xfId="0" applyFont="1" applyFill="1" applyBorder="1" applyAlignment="1">
      <alignment horizontal="center" vertical="center"/>
    </xf>
    <xf numFmtId="0" fontId="0" fillId="0" borderId="6" xfId="0" applyFill="1" applyBorder="1" applyAlignment="1">
      <alignment horizontal="center" vertical="center"/>
    </xf>
    <xf numFmtId="3" fontId="0" fillId="0" borderId="6" xfId="0" applyNumberFormat="1" applyFill="1" applyBorder="1" applyAlignment="1">
      <alignment vertical="center"/>
    </xf>
    <xf numFmtId="0" fontId="0" fillId="0" borderId="10" xfId="0" applyFill="1" applyBorder="1" applyAlignment="1">
      <alignment horizontal="center" vertical="center"/>
    </xf>
    <xf numFmtId="0" fontId="19" fillId="2" borderId="6" xfId="0" applyFont="1" applyFill="1" applyBorder="1"/>
    <xf numFmtId="0" fontId="19" fillId="7" borderId="6" xfId="0" applyFont="1" applyFill="1" applyBorder="1"/>
    <xf numFmtId="0" fontId="19" fillId="8" borderId="0" xfId="0" applyFont="1" applyFill="1"/>
    <xf numFmtId="0" fontId="19" fillId="7" borderId="6" xfId="0" applyFont="1" applyFill="1" applyBorder="1" applyAlignment="1"/>
    <xf numFmtId="0" fontId="0" fillId="8" borderId="6" xfId="0" applyFill="1" applyBorder="1" applyAlignment="1">
      <alignment horizontal="left"/>
    </xf>
    <xf numFmtId="0" fontId="20" fillId="2" borderId="6" xfId="0" applyFont="1" applyFill="1" applyBorder="1" applyAlignment="1">
      <alignment vertical="center" wrapText="1"/>
    </xf>
    <xf numFmtId="0" fontId="20" fillId="7" borderId="6" xfId="0" applyFont="1" applyFill="1" applyBorder="1" applyAlignment="1">
      <alignment vertical="center" wrapText="1"/>
    </xf>
    <xf numFmtId="0" fontId="21" fillId="0" borderId="0" xfId="0" applyFont="1" applyAlignment="1">
      <alignment vertical="center" wrapText="1"/>
    </xf>
    <xf numFmtId="0" fontId="0" fillId="8" borderId="6" xfId="0" applyFill="1" applyBorder="1" applyAlignment="1">
      <alignment horizontal="left" vertical="center"/>
    </xf>
    <xf numFmtId="0" fontId="0" fillId="8" borderId="2" xfId="0" applyFill="1" applyBorder="1" applyAlignment="1">
      <alignment horizontal="left"/>
    </xf>
    <xf numFmtId="0" fontId="22" fillId="8" borderId="6" xfId="0" applyFont="1" applyFill="1" applyBorder="1"/>
    <xf numFmtId="0" fontId="0" fillId="0" borderId="6" xfId="0" applyFont="1" applyFill="1" applyBorder="1" applyAlignment="1">
      <alignment vertical="center"/>
    </xf>
    <xf numFmtId="0" fontId="0" fillId="0" borderId="6" xfId="0" applyFont="1" applyBorder="1" applyAlignment="1">
      <alignment vertical="center"/>
    </xf>
    <xf numFmtId="0" fontId="23" fillId="8" borderId="6" xfId="0" applyFont="1" applyFill="1" applyBorder="1" applyAlignment="1">
      <alignment vertical="center"/>
    </xf>
    <xf numFmtId="0" fontId="12" fillId="0" borderId="3" xfId="0" applyFont="1" applyBorder="1" applyAlignment="1">
      <alignment horizontal="left"/>
    </xf>
    <xf numFmtId="0" fontId="14" fillId="8" borderId="6" xfId="0" applyFont="1" applyFill="1" applyBorder="1"/>
    <xf numFmtId="0" fontId="0" fillId="0" borderId="1" xfId="0" applyBorder="1" applyAlignment="1">
      <alignment horizontal="left"/>
    </xf>
    <xf numFmtId="0" fontId="0" fillId="0" borderId="1" xfId="0" applyBorder="1"/>
    <xf numFmtId="0" fontId="0" fillId="0" borderId="6" xfId="0" quotePrefix="1" applyBorder="1"/>
    <xf numFmtId="0" fontId="6" fillId="2" borderId="7" xfId="0" applyFont="1" applyFill="1" applyBorder="1"/>
    <xf numFmtId="0" fontId="2" fillId="0" borderId="6" xfId="0" applyFont="1" applyBorder="1"/>
    <xf numFmtId="0" fontId="6" fillId="2" borderId="6" xfId="0" applyFont="1" applyFill="1" applyBorder="1" applyAlignment="1">
      <alignment horizontal="left" vertical="center" wrapText="1"/>
    </xf>
    <xf numFmtId="0" fontId="6" fillId="9" borderId="6" xfId="0" applyFont="1" applyFill="1" applyBorder="1" applyAlignment="1">
      <alignment horizontal="left" vertical="center" wrapText="1"/>
    </xf>
    <xf numFmtId="0" fontId="0" fillId="2" borderId="6" xfId="0" applyFill="1" applyBorder="1" applyAlignment="1">
      <alignment horizontal="left" vertical="center" wrapText="1"/>
    </xf>
    <xf numFmtId="0" fontId="6" fillId="10" borderId="6" xfId="0" applyFont="1" applyFill="1" applyBorder="1" applyAlignment="1">
      <alignment horizontal="left" vertical="center" wrapText="1"/>
    </xf>
    <xf numFmtId="0" fontId="0" fillId="11" borderId="6" xfId="0" applyFill="1" applyBorder="1" applyAlignment="1">
      <alignment horizontal="left"/>
    </xf>
    <xf numFmtId="9" fontId="0" fillId="11" borderId="6" xfId="2" applyFont="1" applyFill="1" applyBorder="1" applyAlignment="1">
      <alignment horizontal="left"/>
    </xf>
    <xf numFmtId="3" fontId="0" fillId="0" borderId="6" xfId="0" applyNumberFormat="1" applyBorder="1" applyAlignment="1">
      <alignment horizontal="left"/>
    </xf>
    <xf numFmtId="0" fontId="0" fillId="12" borderId="6" xfId="0" applyFill="1" applyBorder="1" applyAlignment="1">
      <alignment horizontal="left"/>
    </xf>
    <xf numFmtId="14" fontId="0" fillId="0" borderId="6" xfId="0" applyNumberFormat="1" applyBorder="1" applyAlignment="1">
      <alignment horizontal="left"/>
    </xf>
    <xf numFmtId="0" fontId="24" fillId="0" borderId="6" xfId="0" applyFont="1" applyBorder="1" applyAlignment="1">
      <alignment horizontal="left"/>
    </xf>
    <xf numFmtId="0" fontId="0" fillId="0" borderId="0" xfId="0" applyBorder="1" applyAlignment="1">
      <alignment vertical="center"/>
    </xf>
    <xf numFmtId="0" fontId="12" fillId="0" borderId="6" xfId="4" applyBorder="1" applyAlignment="1">
      <alignment horizontal="left"/>
    </xf>
    <xf numFmtId="14" fontId="16" fillId="0" borderId="6" xfId="0" applyNumberFormat="1" applyFont="1" applyBorder="1" applyAlignment="1"/>
    <xf numFmtId="0" fontId="0" fillId="0" borderId="0" xfId="0" applyBorder="1" applyAlignment="1">
      <alignment horizontal="left"/>
    </xf>
    <xf numFmtId="0" fontId="0" fillId="0" borderId="3" xfId="0" applyBorder="1" applyAlignment="1">
      <alignment horizontal="left"/>
    </xf>
    <xf numFmtId="0" fontId="16" fillId="0" borderId="0" xfId="0" applyFont="1" applyAlignment="1"/>
    <xf numFmtId="14" fontId="0" fillId="0" borderId="0" xfId="0" applyNumberFormat="1" applyBorder="1" applyAlignment="1">
      <alignment horizontal="left"/>
    </xf>
    <xf numFmtId="0" fontId="12" fillId="0" borderId="6" xfId="0" applyFont="1" applyBorder="1"/>
    <xf numFmtId="0" fontId="12" fillId="0" borderId="6" xfId="0" applyFont="1" applyBorder="1" applyAlignment="1">
      <alignment horizontal="left"/>
    </xf>
    <xf numFmtId="164" fontId="12" fillId="0" borderId="6" xfId="0" applyNumberFormat="1" applyFont="1" applyBorder="1" applyAlignment="1">
      <alignment horizontal="left"/>
    </xf>
    <xf numFmtId="14" fontId="12" fillId="0" borderId="6" xfId="0" applyNumberFormat="1" applyFont="1" applyBorder="1" applyAlignment="1">
      <alignment horizontal="left"/>
    </xf>
    <xf numFmtId="0" fontId="25" fillId="0" borderId="6" xfId="0" applyFont="1" applyBorder="1" applyAlignment="1">
      <alignment horizontal="left"/>
    </xf>
    <xf numFmtId="0" fontId="25" fillId="0" borderId="6" xfId="0" applyFont="1" applyBorder="1" applyAlignment="1">
      <alignment horizontal="center"/>
    </xf>
    <xf numFmtId="0" fontId="13" fillId="0" borderId="6" xfId="0" applyFont="1" applyBorder="1" applyAlignment="1">
      <alignment horizontal="left"/>
    </xf>
    <xf numFmtId="0" fontId="26" fillId="0" borderId="6" xfId="0" applyFont="1" applyBorder="1" applyAlignment="1">
      <alignment horizontal="left"/>
    </xf>
    <xf numFmtId="0" fontId="27" fillId="0" borderId="6" xfId="0" applyFont="1" applyBorder="1" applyAlignment="1">
      <alignment horizontal="left"/>
    </xf>
    <xf numFmtId="0" fontId="0" fillId="0" borderId="8" xfId="0" applyFont="1" applyBorder="1" applyAlignment="1">
      <alignment horizontal="left"/>
    </xf>
    <xf numFmtId="0" fontId="28" fillId="0" borderId="8" xfId="0" applyFont="1" applyBorder="1"/>
    <xf numFmtId="0" fontId="0" fillId="0" borderId="3" xfId="0" applyFont="1" applyBorder="1" applyAlignment="1">
      <alignment horizontal="left"/>
    </xf>
    <xf numFmtId="164" fontId="0" fillId="0" borderId="3" xfId="0" applyNumberFormat="1" applyFont="1" applyBorder="1" applyAlignment="1">
      <alignment horizontal="left"/>
    </xf>
    <xf numFmtId="0" fontId="28" fillId="0" borderId="3" xfId="0" applyFont="1" applyBorder="1"/>
    <xf numFmtId="14" fontId="0" fillId="0" borderId="3" xfId="0" applyNumberFormat="1" applyFont="1" applyBorder="1" applyAlignment="1">
      <alignment horizontal="left"/>
    </xf>
    <xf numFmtId="165" fontId="0" fillId="0" borderId="3" xfId="0" applyNumberFormat="1" applyFont="1" applyBorder="1" applyAlignment="1">
      <alignment horizontal="left"/>
    </xf>
    <xf numFmtId="14" fontId="24" fillId="0" borderId="6" xfId="0" applyNumberFormat="1" applyFont="1" applyBorder="1" applyAlignment="1">
      <alignment horizontal="left"/>
    </xf>
    <xf numFmtId="0" fontId="29" fillId="0" borderId="6" xfId="0" applyFont="1" applyBorder="1" applyAlignment="1"/>
    <xf numFmtId="0" fontId="30" fillId="0" borderId="6" xfId="0" applyFont="1" applyBorder="1" applyAlignment="1"/>
    <xf numFmtId="0" fontId="15" fillId="0" borderId="6" xfId="0" applyFont="1" applyBorder="1" applyAlignment="1">
      <alignment wrapText="1"/>
    </xf>
    <xf numFmtId="49" fontId="24" fillId="0" borderId="6" xfId="0" applyNumberFormat="1" applyFont="1" applyBorder="1" applyAlignment="1">
      <alignment horizontal="left"/>
    </xf>
    <xf numFmtId="0" fontId="24" fillId="0" borderId="6" xfId="0" applyFont="1" applyBorder="1" applyAlignment="1"/>
    <xf numFmtId="0" fontId="16" fillId="0" borderId="6" xfId="3" applyFont="1" applyBorder="1" applyAlignment="1"/>
    <xf numFmtId="0" fontId="31" fillId="0" borderId="6" xfId="0" applyFont="1" applyBorder="1" applyAlignment="1"/>
    <xf numFmtId="0" fontId="16" fillId="0" borderId="0" xfId="3" applyFont="1" applyBorder="1" applyAlignment="1"/>
    <xf numFmtId="0" fontId="12" fillId="0" borderId="0" xfId="0" applyFont="1" applyBorder="1"/>
    <xf numFmtId="14" fontId="29" fillId="0" borderId="6" xfId="0" applyNumberFormat="1" applyFont="1" applyBorder="1" applyAlignment="1"/>
    <xf numFmtId="0" fontId="31" fillId="0" borderId="0" xfId="0" applyFont="1" applyBorder="1"/>
    <xf numFmtId="3" fontId="0" fillId="0" borderId="0" xfId="0" applyNumberFormat="1" applyBorder="1" applyAlignment="1">
      <alignment horizontal="left"/>
    </xf>
    <xf numFmtId="0" fontId="0" fillId="0" borderId="0" xfId="0" applyAlignment="1">
      <alignment horizontal="left" wrapText="1"/>
    </xf>
    <xf numFmtId="0" fontId="0" fillId="0" borderId="6" xfId="0" applyBorder="1" applyAlignment="1">
      <alignment horizontal="left" wrapText="1"/>
    </xf>
    <xf numFmtId="0" fontId="0" fillId="0" borderId="0" xfId="0" applyBorder="1" applyAlignment="1">
      <alignment horizontal="left" wrapText="1"/>
    </xf>
    <xf numFmtId="0" fontId="0" fillId="10" borderId="6" xfId="0" applyFill="1" applyBorder="1" applyAlignment="1">
      <alignment horizontal="left" vertical="center" wrapText="1"/>
    </xf>
    <xf numFmtId="0" fontId="0" fillId="0" borderId="0" xfId="0" applyAlignment="1">
      <alignment horizontal="left" vertical="center" wrapText="1"/>
    </xf>
    <xf numFmtId="0" fontId="6" fillId="2" borderId="6" xfId="0" applyFont="1" applyFill="1" applyBorder="1" applyAlignment="1">
      <alignment wrapText="1"/>
    </xf>
    <xf numFmtId="0" fontId="13" fillId="14" borderId="11" xfId="0" applyFont="1" applyFill="1" applyBorder="1" applyAlignment="1">
      <alignment vertical="center" wrapText="1"/>
    </xf>
    <xf numFmtId="14" fontId="12" fillId="0" borderId="6" xfId="0" applyNumberFormat="1" applyFont="1" applyBorder="1" applyAlignment="1"/>
    <xf numFmtId="0" fontId="12" fillId="15" borderId="6" xfId="0" applyFont="1" applyFill="1" applyBorder="1" applyAlignment="1"/>
    <xf numFmtId="0" fontId="12" fillId="0" borderId="6" xfId="0" applyFont="1" applyFill="1" applyBorder="1" applyAlignment="1"/>
    <xf numFmtId="0" fontId="8" fillId="0" borderId="6" xfId="0" applyFont="1" applyBorder="1" applyAlignment="1"/>
    <xf numFmtId="0" fontId="14" fillId="0" borderId="6" xfId="0" applyFont="1" applyBorder="1" applyAlignment="1"/>
    <xf numFmtId="0" fontId="14" fillId="0" borderId="6" xfId="0" applyFont="1" applyFill="1" applyBorder="1" applyAlignment="1"/>
    <xf numFmtId="0" fontId="13" fillId="14" borderId="11" xfId="0" applyFont="1" applyFill="1" applyBorder="1" applyAlignment="1">
      <alignment wrapText="1"/>
    </xf>
    <xf numFmtId="0" fontId="0" fillId="0" borderId="9" xfId="0" applyBorder="1" applyAlignment="1">
      <alignment horizontal="center"/>
    </xf>
    <xf numFmtId="0" fontId="10" fillId="0" borderId="0" xfId="0" applyFont="1" applyAlignment="1">
      <alignment horizontal="center" vertical="center" wrapText="1"/>
    </xf>
    <xf numFmtId="0" fontId="11" fillId="0" borderId="4" xfId="0" applyFont="1" applyBorder="1" applyAlignment="1">
      <alignment horizontal="center" vertical="center" wrapText="1"/>
    </xf>
    <xf numFmtId="0" fontId="5" fillId="0" borderId="5" xfId="0" applyFont="1" applyBorder="1" applyAlignment="1">
      <alignment vertical="center" wrapText="1"/>
    </xf>
    <xf numFmtId="0" fontId="32" fillId="13" borderId="4" xfId="0" applyFont="1" applyFill="1" applyBorder="1" applyAlignment="1">
      <alignment horizontal="center"/>
    </xf>
    <xf numFmtId="0" fontId="12" fillId="0" borderId="4" xfId="0" applyFont="1" applyBorder="1"/>
  </cellXfs>
  <cellStyles count="5">
    <cellStyle name="Excel Built-in Normal" xfId="1"/>
    <cellStyle name="Normal" xfId="0" builtinId="0"/>
    <cellStyle name="Normal 2" xfId="3"/>
    <cellStyle name="Normal 4" xfId="4"/>
    <cellStyle name="Percent" xfId="2" builtinId="5"/>
  </cellStyles>
  <dxfs count="24">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4.12.2023%20CG%20Review%20Format(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4.12.2023%20CG%20Review%20Format(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4.12.2023%20CG%20Review%20Form%202_124606.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CG%20State%20Retailer%20wise%20Sales%20Dat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4.12.2023%20CG%20Review%20Format%20BKP.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Baikuntpur%20PDA%2014.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aiker wise Sales Data"/>
      <sheetName val="Maize Sales"/>
      <sheetName val="Unnati Retailer Review"/>
      <sheetName val="New Retailer Addition Plan"/>
      <sheetName val="Village validation Survey"/>
      <sheetName val="PDA 2023"/>
      <sheetName val="PDA Summary"/>
      <sheetName val="MDO Village Sales Rev-22-23"/>
      <sheetName val="MDO Wise Sales Plan"/>
      <sheetName val="MDO Wise-Reatiler Sales-Vs Plan"/>
      <sheetName val="Sheet2"/>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aiker wise Sales Data"/>
      <sheetName val="Maize Sales"/>
      <sheetName val="Unnati Retailer Review"/>
      <sheetName val="New Retailer Addition Plan"/>
      <sheetName val="Village validation Survey"/>
      <sheetName val="PDA 2023"/>
      <sheetName val="PDA Summary"/>
      <sheetName val="MDO Village Sales Rev-22-23"/>
      <sheetName val="MDO Wise Sales Plan"/>
      <sheetName val="MDO Wise-Reatiler Sales-Vs Plan"/>
      <sheetName val="Sheet2"/>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ailer wise Sales Data"/>
      <sheetName val="Maize Sales"/>
      <sheetName val="Unnati Retailer Review"/>
      <sheetName val="New Retailer Addition Plan"/>
      <sheetName val="Village validation Survey"/>
      <sheetName val="PDA 2023"/>
      <sheetName val="PDA Summary"/>
      <sheetName val="MDO Village Sales Rev-22-23"/>
      <sheetName val="MDO Wise Sales Plan"/>
      <sheetName val="MDO Wise-Reatiler Sales-Vs Plan"/>
      <sheetName val="Sheet2"/>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1"/>
  <sheetViews>
    <sheetView topLeftCell="A105" workbookViewId="0">
      <selection activeCell="F116" sqref="F116"/>
    </sheetView>
  </sheetViews>
  <sheetFormatPr defaultColWidth="9" defaultRowHeight="15"/>
  <cols>
    <col min="1" max="2" width="13.28515625" customWidth="1"/>
    <col min="3" max="3" width="17.7109375" customWidth="1"/>
    <col min="4" max="4" width="15.85546875" customWidth="1"/>
    <col min="5" max="5" width="13.42578125" customWidth="1"/>
    <col min="6" max="7" width="15.42578125" customWidth="1"/>
    <col min="8" max="8" width="16.140625" customWidth="1"/>
    <col min="9" max="9" width="19.7109375" bestFit="1" customWidth="1"/>
    <col min="10" max="10" width="20.7109375" bestFit="1" customWidth="1"/>
    <col min="11" max="11" width="12.28515625" bestFit="1" customWidth="1"/>
  </cols>
  <sheetData>
    <row r="1" spans="1:16">
      <c r="A1" s="41" t="s">
        <v>257</v>
      </c>
      <c r="B1" s="41" t="s">
        <v>7</v>
      </c>
      <c r="C1" s="42"/>
      <c r="D1" s="42"/>
      <c r="E1" s="42"/>
      <c r="F1" s="42"/>
      <c r="G1" s="42"/>
      <c r="H1" s="42"/>
      <c r="I1" s="43"/>
      <c r="J1" s="43"/>
      <c r="K1" s="42"/>
    </row>
    <row r="2" spans="1:16" ht="45">
      <c r="A2" s="44" t="s">
        <v>258</v>
      </c>
      <c r="B2" s="44" t="s">
        <v>257</v>
      </c>
      <c r="C2" s="44" t="s">
        <v>259</v>
      </c>
      <c r="D2" s="44" t="s">
        <v>260</v>
      </c>
      <c r="E2" s="44" t="s">
        <v>261</v>
      </c>
      <c r="F2" s="44" t="s">
        <v>262</v>
      </c>
      <c r="G2" s="44" t="s">
        <v>263</v>
      </c>
      <c r="H2" s="44" t="s">
        <v>264</v>
      </c>
      <c r="I2" s="44" t="s">
        <v>265</v>
      </c>
      <c r="J2" s="45" t="s">
        <v>266</v>
      </c>
      <c r="K2" s="45" t="s">
        <v>267</v>
      </c>
    </row>
    <row r="3" spans="1:16">
      <c r="A3" s="5" t="s">
        <v>268</v>
      </c>
      <c r="B3" s="5" t="s">
        <v>7</v>
      </c>
      <c r="C3" s="5" t="s">
        <v>269</v>
      </c>
      <c r="D3" s="5" t="s">
        <v>166</v>
      </c>
      <c r="E3" s="5">
        <v>4226</v>
      </c>
      <c r="F3" s="5">
        <v>0</v>
      </c>
      <c r="G3" s="5">
        <v>160</v>
      </c>
      <c r="H3" s="5">
        <v>0</v>
      </c>
      <c r="I3" s="5">
        <v>28492.800000000003</v>
      </c>
      <c r="J3" s="46" t="e">
        <v>#DIV/0!</v>
      </c>
      <c r="K3" s="46" t="e">
        <v>#DIV/0!</v>
      </c>
      <c r="N3" s="40"/>
      <c r="O3" s="40"/>
      <c r="P3" s="40"/>
    </row>
    <row r="4" spans="1:16">
      <c r="A4" s="5" t="s">
        <v>270</v>
      </c>
      <c r="B4" s="5" t="s">
        <v>7</v>
      </c>
      <c r="C4" s="5" t="s">
        <v>271</v>
      </c>
      <c r="D4" s="5" t="s">
        <v>166</v>
      </c>
      <c r="E4" s="5">
        <v>509</v>
      </c>
      <c r="F4" s="5">
        <v>0</v>
      </c>
      <c r="G4" s="5">
        <v>36</v>
      </c>
      <c r="H4" s="5">
        <v>0</v>
      </c>
      <c r="I4" s="5">
        <v>9000</v>
      </c>
      <c r="J4" s="46" t="e">
        <v>#DIV/0!</v>
      </c>
      <c r="K4" s="46" t="e">
        <v>#DIV/0!</v>
      </c>
      <c r="N4" s="40"/>
      <c r="O4" s="40"/>
      <c r="P4" s="40"/>
    </row>
    <row r="5" spans="1:16">
      <c r="A5" s="5" t="s">
        <v>272</v>
      </c>
      <c r="B5" s="5" t="s">
        <v>7</v>
      </c>
      <c r="C5" s="5" t="s">
        <v>269</v>
      </c>
      <c r="D5" s="5" t="s">
        <v>166</v>
      </c>
      <c r="E5" s="5">
        <v>2111</v>
      </c>
      <c r="F5" s="5">
        <v>900</v>
      </c>
      <c r="G5" s="5">
        <v>720</v>
      </c>
      <c r="H5" s="5">
        <v>227304</v>
      </c>
      <c r="I5" s="5">
        <v>181843.20000000001</v>
      </c>
      <c r="J5" s="46">
        <v>0.8</v>
      </c>
      <c r="K5" s="46">
        <v>0.8</v>
      </c>
    </row>
    <row r="6" spans="1:16">
      <c r="A6" s="5" t="s">
        <v>272</v>
      </c>
      <c r="B6" s="5" t="s">
        <v>7</v>
      </c>
      <c r="C6" s="5" t="s">
        <v>269</v>
      </c>
      <c r="D6" s="5" t="s">
        <v>166</v>
      </c>
      <c r="E6" s="5">
        <v>2233</v>
      </c>
      <c r="F6" s="5">
        <v>1200</v>
      </c>
      <c r="G6" s="5">
        <v>600</v>
      </c>
      <c r="H6" s="5">
        <v>303072</v>
      </c>
      <c r="I6" s="5">
        <v>151536</v>
      </c>
      <c r="J6" s="46">
        <v>0.5</v>
      </c>
      <c r="K6" s="46">
        <v>0.5</v>
      </c>
    </row>
    <row r="7" spans="1:16">
      <c r="A7" s="5" t="s">
        <v>272</v>
      </c>
      <c r="B7" s="5" t="s">
        <v>7</v>
      </c>
      <c r="C7" s="5" t="s">
        <v>269</v>
      </c>
      <c r="D7" s="5" t="s">
        <v>166</v>
      </c>
      <c r="E7" s="5" t="s">
        <v>273</v>
      </c>
      <c r="F7" s="5">
        <v>500</v>
      </c>
      <c r="G7" s="5">
        <v>0</v>
      </c>
      <c r="H7" s="5">
        <v>126280</v>
      </c>
      <c r="I7" s="5">
        <v>0</v>
      </c>
      <c r="J7" s="46">
        <v>0</v>
      </c>
      <c r="K7" s="46">
        <v>0</v>
      </c>
    </row>
    <row r="8" spans="1:16">
      <c r="A8" s="5" t="s">
        <v>272</v>
      </c>
      <c r="B8" s="5" t="s">
        <v>7</v>
      </c>
      <c r="C8" s="5" t="s">
        <v>269</v>
      </c>
      <c r="D8" s="5" t="s">
        <v>166</v>
      </c>
      <c r="E8" s="5" t="s">
        <v>274</v>
      </c>
      <c r="F8" s="5">
        <v>0</v>
      </c>
      <c r="G8" s="5">
        <v>369</v>
      </c>
      <c r="H8" s="5">
        <v>0</v>
      </c>
      <c r="I8" s="5">
        <v>93194.64</v>
      </c>
      <c r="J8" s="46" t="e">
        <v>#DIV/0!</v>
      </c>
      <c r="K8" s="46" t="e">
        <v>#DIV/0!</v>
      </c>
    </row>
    <row r="9" spans="1:16">
      <c r="A9" s="5" t="s">
        <v>272</v>
      </c>
      <c r="B9" s="5" t="s">
        <v>7</v>
      </c>
      <c r="C9" s="5" t="s">
        <v>269</v>
      </c>
      <c r="D9" s="5" t="s">
        <v>166</v>
      </c>
      <c r="E9" s="5" t="s">
        <v>86</v>
      </c>
      <c r="F9" s="5">
        <v>1200</v>
      </c>
      <c r="G9" s="5">
        <v>1551</v>
      </c>
      <c r="H9" s="5">
        <v>303072</v>
      </c>
      <c r="I9" s="5">
        <v>391720.56</v>
      </c>
      <c r="J9" s="46">
        <v>1.2925</v>
      </c>
      <c r="K9" s="46">
        <v>1.2925</v>
      </c>
    </row>
    <row r="10" spans="1:16">
      <c r="A10" s="5" t="s">
        <v>272</v>
      </c>
      <c r="B10" s="5" t="s">
        <v>7</v>
      </c>
      <c r="C10" s="5" t="s">
        <v>269</v>
      </c>
      <c r="D10" s="5" t="s">
        <v>166</v>
      </c>
      <c r="E10" s="5" t="s">
        <v>275</v>
      </c>
      <c r="F10" s="5">
        <v>200</v>
      </c>
      <c r="G10" s="5">
        <v>0</v>
      </c>
      <c r="H10" s="5">
        <v>50512</v>
      </c>
      <c r="I10" s="5">
        <v>0</v>
      </c>
      <c r="J10" s="46">
        <v>0</v>
      </c>
      <c r="K10" s="46">
        <v>0</v>
      </c>
    </row>
    <row r="11" spans="1:16">
      <c r="A11" s="5" t="s">
        <v>272</v>
      </c>
      <c r="B11" s="5" t="s">
        <v>7</v>
      </c>
      <c r="C11" s="5" t="s">
        <v>271</v>
      </c>
      <c r="D11" s="5" t="s">
        <v>166</v>
      </c>
      <c r="E11" s="5" t="s">
        <v>276</v>
      </c>
      <c r="F11" s="5">
        <v>1000</v>
      </c>
      <c r="G11" s="5">
        <v>400</v>
      </c>
      <c r="H11" s="5">
        <v>68990</v>
      </c>
      <c r="I11" s="5">
        <v>27595.999999999996</v>
      </c>
      <c r="J11" s="46">
        <v>0.4</v>
      </c>
      <c r="K11" s="46">
        <v>0.39999999999999997</v>
      </c>
    </row>
    <row r="12" spans="1:16">
      <c r="A12" s="5" t="s">
        <v>270</v>
      </c>
      <c r="B12" s="5" t="s">
        <v>7</v>
      </c>
      <c r="C12" s="5" t="s">
        <v>271</v>
      </c>
      <c r="D12" s="5" t="s">
        <v>160</v>
      </c>
      <c r="E12" s="5">
        <v>509</v>
      </c>
      <c r="F12" s="5">
        <v>0</v>
      </c>
      <c r="G12" s="5">
        <v>360</v>
      </c>
      <c r="H12" s="5">
        <v>0</v>
      </c>
      <c r="I12" s="5">
        <v>90000</v>
      </c>
      <c r="J12" s="46" t="e">
        <v>#DIV/0!</v>
      </c>
      <c r="K12" s="46" t="e">
        <v>#DIV/0!</v>
      </c>
    </row>
    <row r="13" spans="1:16">
      <c r="A13" s="5" t="s">
        <v>272</v>
      </c>
      <c r="B13" s="5" t="s">
        <v>7</v>
      </c>
      <c r="C13" s="5" t="s">
        <v>269</v>
      </c>
      <c r="D13" s="5" t="s">
        <v>160</v>
      </c>
      <c r="E13" s="5">
        <v>2111</v>
      </c>
      <c r="F13" s="5">
        <v>8000</v>
      </c>
      <c r="G13" s="5">
        <v>12963</v>
      </c>
      <c r="H13" s="5">
        <v>2020480</v>
      </c>
      <c r="I13" s="5">
        <v>3273935.2800000003</v>
      </c>
      <c r="J13" s="46">
        <v>1.6203749999999999</v>
      </c>
      <c r="K13" s="46">
        <v>1.6203750000000001</v>
      </c>
    </row>
    <row r="14" spans="1:16">
      <c r="A14" s="5" t="s">
        <v>272</v>
      </c>
      <c r="B14" s="5" t="s">
        <v>7</v>
      </c>
      <c r="C14" s="5" t="s">
        <v>269</v>
      </c>
      <c r="D14" s="5" t="s">
        <v>160</v>
      </c>
      <c r="E14" s="5">
        <v>2121</v>
      </c>
      <c r="F14" s="5">
        <v>1200</v>
      </c>
      <c r="G14" s="5">
        <v>804</v>
      </c>
      <c r="H14" s="5">
        <v>303072</v>
      </c>
      <c r="I14" s="5">
        <v>203058.24</v>
      </c>
      <c r="J14" s="46">
        <v>0.67</v>
      </c>
      <c r="K14" s="46">
        <v>0.66999999999999993</v>
      </c>
    </row>
    <row r="15" spans="1:16">
      <c r="A15" s="5" t="s">
        <v>272</v>
      </c>
      <c r="B15" s="5" t="s">
        <v>7</v>
      </c>
      <c r="C15" s="5" t="s">
        <v>269</v>
      </c>
      <c r="D15" s="5" t="s">
        <v>160</v>
      </c>
      <c r="E15" s="5">
        <v>2228</v>
      </c>
      <c r="F15" s="5">
        <v>300</v>
      </c>
      <c r="G15" s="5">
        <v>0</v>
      </c>
      <c r="H15" s="5">
        <v>75768</v>
      </c>
      <c r="I15" s="5">
        <v>0</v>
      </c>
      <c r="J15" s="46">
        <v>0</v>
      </c>
      <c r="K15" s="46">
        <v>0</v>
      </c>
    </row>
    <row r="16" spans="1:16">
      <c r="A16" s="5" t="s">
        <v>272</v>
      </c>
      <c r="B16" s="5" t="s">
        <v>7</v>
      </c>
      <c r="C16" s="5" t="s">
        <v>269</v>
      </c>
      <c r="D16" s="5" t="s">
        <v>160</v>
      </c>
      <c r="E16" s="5">
        <v>2233</v>
      </c>
      <c r="F16" s="5">
        <v>900</v>
      </c>
      <c r="G16" s="5">
        <v>7320</v>
      </c>
      <c r="H16" s="5">
        <v>227304</v>
      </c>
      <c r="I16" s="5">
        <v>1848739.2</v>
      </c>
      <c r="J16" s="46">
        <v>8.1333333333333329</v>
      </c>
      <c r="K16" s="46">
        <v>8.1333333333333329</v>
      </c>
    </row>
    <row r="17" spans="1:11">
      <c r="A17" s="5" t="s">
        <v>272</v>
      </c>
      <c r="B17" s="5" t="s">
        <v>7</v>
      </c>
      <c r="C17" s="5" t="s">
        <v>269</v>
      </c>
      <c r="D17" s="5" t="s">
        <v>160</v>
      </c>
      <c r="E17" s="5">
        <v>2245</v>
      </c>
      <c r="F17" s="5">
        <v>1500</v>
      </c>
      <c r="G17" s="5">
        <v>1218</v>
      </c>
      <c r="H17" s="5">
        <v>378840</v>
      </c>
      <c r="I17" s="5">
        <v>307618.08</v>
      </c>
      <c r="J17" s="46">
        <v>0.81200000000000006</v>
      </c>
      <c r="K17" s="46">
        <v>0.81200000000000006</v>
      </c>
    </row>
    <row r="18" spans="1:11">
      <c r="A18" s="5" t="s">
        <v>272</v>
      </c>
      <c r="B18" s="5" t="s">
        <v>7</v>
      </c>
      <c r="C18" s="5" t="s">
        <v>269</v>
      </c>
      <c r="D18" s="5" t="s">
        <v>160</v>
      </c>
      <c r="E18" s="5">
        <v>2253</v>
      </c>
      <c r="F18" s="5">
        <v>1100</v>
      </c>
      <c r="G18" s="5">
        <v>621</v>
      </c>
      <c r="H18" s="5">
        <v>277816</v>
      </c>
      <c r="I18" s="5">
        <v>156839.76</v>
      </c>
      <c r="J18" s="46">
        <v>0.56454545454545457</v>
      </c>
      <c r="K18" s="46">
        <v>0.56454545454545457</v>
      </c>
    </row>
    <row r="19" spans="1:11">
      <c r="A19" s="5" t="s">
        <v>272</v>
      </c>
      <c r="B19" s="5" t="s">
        <v>7</v>
      </c>
      <c r="C19" s="5" t="s">
        <v>269</v>
      </c>
      <c r="D19" s="5" t="s">
        <v>160</v>
      </c>
      <c r="E19" s="5">
        <v>2318</v>
      </c>
      <c r="F19" s="5">
        <v>1500</v>
      </c>
      <c r="G19" s="5">
        <v>123</v>
      </c>
      <c r="H19" s="5">
        <v>378840</v>
      </c>
      <c r="I19" s="5">
        <v>31064.880000000001</v>
      </c>
      <c r="J19" s="46">
        <v>8.2000000000000003E-2</v>
      </c>
      <c r="K19" s="46">
        <v>8.2000000000000003E-2</v>
      </c>
    </row>
    <row r="20" spans="1:11">
      <c r="A20" s="5" t="s">
        <v>272</v>
      </c>
      <c r="B20" s="5" t="s">
        <v>7</v>
      </c>
      <c r="C20" s="5" t="s">
        <v>269</v>
      </c>
      <c r="D20" s="5" t="s">
        <v>160</v>
      </c>
      <c r="E20" s="5" t="s">
        <v>273</v>
      </c>
      <c r="F20" s="5">
        <v>9000</v>
      </c>
      <c r="G20" s="5">
        <v>117</v>
      </c>
      <c r="H20" s="5">
        <v>2273040</v>
      </c>
      <c r="I20" s="5">
        <v>29549.52</v>
      </c>
      <c r="J20" s="46">
        <v>1.2999999999999999E-2</v>
      </c>
      <c r="K20" s="46">
        <v>1.2999999999999999E-2</v>
      </c>
    </row>
    <row r="21" spans="1:11">
      <c r="A21" s="5" t="s">
        <v>272</v>
      </c>
      <c r="B21" s="5" t="s">
        <v>7</v>
      </c>
      <c r="C21" s="5" t="s">
        <v>269</v>
      </c>
      <c r="D21" s="5" t="s">
        <v>160</v>
      </c>
      <c r="E21" s="5" t="s">
        <v>274</v>
      </c>
      <c r="F21" s="5">
        <v>300</v>
      </c>
      <c r="G21" s="5">
        <v>1653</v>
      </c>
      <c r="H21" s="5">
        <v>75768</v>
      </c>
      <c r="I21" s="5">
        <v>417481.68</v>
      </c>
      <c r="J21" s="46">
        <v>5.51</v>
      </c>
      <c r="K21" s="46">
        <v>5.51</v>
      </c>
    </row>
    <row r="22" spans="1:11">
      <c r="A22" s="5" t="s">
        <v>272</v>
      </c>
      <c r="B22" s="5" t="s">
        <v>7</v>
      </c>
      <c r="C22" s="5" t="s">
        <v>269</v>
      </c>
      <c r="D22" s="5" t="s">
        <v>160</v>
      </c>
      <c r="E22" s="5" t="s">
        <v>86</v>
      </c>
      <c r="F22" s="5">
        <v>900</v>
      </c>
      <c r="G22" s="5">
        <v>36</v>
      </c>
      <c r="H22" s="5">
        <v>227304</v>
      </c>
      <c r="I22" s="5">
        <v>9092.16</v>
      </c>
      <c r="J22" s="46">
        <v>0.04</v>
      </c>
      <c r="K22" s="46">
        <v>0.04</v>
      </c>
    </row>
    <row r="23" spans="1:11">
      <c r="A23" s="5" t="s">
        <v>272</v>
      </c>
      <c r="B23" s="5" t="s">
        <v>7</v>
      </c>
      <c r="C23" s="5" t="s">
        <v>269</v>
      </c>
      <c r="D23" s="5" t="s">
        <v>160</v>
      </c>
      <c r="E23" s="5" t="s">
        <v>275</v>
      </c>
      <c r="F23" s="5">
        <v>300</v>
      </c>
      <c r="G23" s="5">
        <v>180</v>
      </c>
      <c r="H23" s="5">
        <v>75768</v>
      </c>
      <c r="I23" s="5">
        <v>45460.800000000003</v>
      </c>
      <c r="J23" s="46">
        <v>0.6</v>
      </c>
      <c r="K23" s="46">
        <v>0.60000000000000009</v>
      </c>
    </row>
    <row r="24" spans="1:11">
      <c r="A24" s="5" t="s">
        <v>272</v>
      </c>
      <c r="B24" s="5" t="s">
        <v>7</v>
      </c>
      <c r="C24" s="5" t="s">
        <v>269</v>
      </c>
      <c r="D24" s="5" t="s">
        <v>277</v>
      </c>
      <c r="E24" s="5">
        <v>2111</v>
      </c>
      <c r="F24" s="5">
        <v>800</v>
      </c>
      <c r="G24" s="5">
        <v>1002</v>
      </c>
      <c r="H24" s="5">
        <v>202048</v>
      </c>
      <c r="I24" s="5">
        <v>253065.12</v>
      </c>
      <c r="J24" s="46">
        <v>1.2524999999999999</v>
      </c>
      <c r="K24" s="46">
        <v>1.2524999999999999</v>
      </c>
    </row>
    <row r="25" spans="1:11">
      <c r="A25" s="5" t="s">
        <v>272</v>
      </c>
      <c r="B25" s="5" t="s">
        <v>7</v>
      </c>
      <c r="C25" s="5" t="s">
        <v>269</v>
      </c>
      <c r="D25" s="5" t="s">
        <v>277</v>
      </c>
      <c r="E25" s="5">
        <v>2121</v>
      </c>
      <c r="F25" s="5">
        <v>1200</v>
      </c>
      <c r="G25" s="5">
        <v>0</v>
      </c>
      <c r="H25" s="5">
        <v>303072</v>
      </c>
      <c r="I25" s="5">
        <v>0</v>
      </c>
      <c r="J25" s="46">
        <v>0</v>
      </c>
      <c r="K25" s="46">
        <v>0</v>
      </c>
    </row>
    <row r="26" spans="1:11">
      <c r="A26" s="5" t="s">
        <v>272</v>
      </c>
      <c r="B26" s="5" t="s">
        <v>7</v>
      </c>
      <c r="C26" s="5" t="s">
        <v>269</v>
      </c>
      <c r="D26" s="5" t="s">
        <v>277</v>
      </c>
      <c r="E26" s="5">
        <v>2233</v>
      </c>
      <c r="F26" s="5">
        <v>1500</v>
      </c>
      <c r="G26" s="5">
        <v>1032</v>
      </c>
      <c r="H26" s="5">
        <v>378840</v>
      </c>
      <c r="I26" s="5">
        <v>260641.92000000001</v>
      </c>
      <c r="J26" s="46">
        <v>0.68799999999999994</v>
      </c>
      <c r="K26" s="46">
        <v>0.68800000000000006</v>
      </c>
    </row>
    <row r="27" spans="1:11">
      <c r="A27" s="5" t="s">
        <v>272</v>
      </c>
      <c r="B27" s="5" t="s">
        <v>7</v>
      </c>
      <c r="C27" s="5" t="s">
        <v>269</v>
      </c>
      <c r="D27" s="5" t="s">
        <v>277</v>
      </c>
      <c r="E27" s="5">
        <v>2253</v>
      </c>
      <c r="F27" s="5">
        <v>150</v>
      </c>
      <c r="G27" s="5">
        <v>99</v>
      </c>
      <c r="H27" s="5">
        <v>37884</v>
      </c>
      <c r="I27" s="5">
        <v>25003.439999999999</v>
      </c>
      <c r="J27" s="46">
        <v>0.66</v>
      </c>
      <c r="K27" s="46">
        <v>0.65999999999999992</v>
      </c>
    </row>
    <row r="28" spans="1:11">
      <c r="A28" s="5" t="s">
        <v>272</v>
      </c>
      <c r="B28" s="5" t="s">
        <v>7</v>
      </c>
      <c r="C28" s="5" t="s">
        <v>269</v>
      </c>
      <c r="D28" s="5" t="s">
        <v>277</v>
      </c>
      <c r="E28" s="5" t="s">
        <v>273</v>
      </c>
      <c r="F28" s="5">
        <v>600</v>
      </c>
      <c r="G28" s="5">
        <v>0</v>
      </c>
      <c r="H28" s="5">
        <v>151536</v>
      </c>
      <c r="I28" s="5">
        <v>0</v>
      </c>
      <c r="J28" s="46">
        <v>0</v>
      </c>
      <c r="K28" s="46">
        <v>0</v>
      </c>
    </row>
    <row r="29" spans="1:11">
      <c r="A29" s="5" t="s">
        <v>272</v>
      </c>
      <c r="B29" s="5" t="s">
        <v>7</v>
      </c>
      <c r="C29" s="5" t="s">
        <v>269</v>
      </c>
      <c r="D29" s="5" t="s">
        <v>277</v>
      </c>
      <c r="E29" s="5" t="s">
        <v>274</v>
      </c>
      <c r="F29" s="5">
        <v>300</v>
      </c>
      <c r="G29" s="5">
        <v>252</v>
      </c>
      <c r="H29" s="5">
        <v>75768</v>
      </c>
      <c r="I29" s="5">
        <v>63645.120000000003</v>
      </c>
      <c r="J29" s="46">
        <v>0.84</v>
      </c>
      <c r="K29" s="46">
        <v>0.84000000000000008</v>
      </c>
    </row>
    <row r="30" spans="1:11">
      <c r="A30" s="5" t="s">
        <v>272</v>
      </c>
      <c r="B30" s="5" t="s">
        <v>7</v>
      </c>
      <c r="C30" s="5" t="s">
        <v>269</v>
      </c>
      <c r="D30" s="5" t="s">
        <v>277</v>
      </c>
      <c r="E30" s="5" t="s">
        <v>86</v>
      </c>
      <c r="F30" s="5">
        <v>450</v>
      </c>
      <c r="G30" s="5">
        <v>0</v>
      </c>
      <c r="H30" s="5">
        <v>113652</v>
      </c>
      <c r="I30" s="5">
        <v>0</v>
      </c>
      <c r="J30" s="46">
        <v>0</v>
      </c>
      <c r="K30" s="46">
        <v>0</v>
      </c>
    </row>
    <row r="31" spans="1:11">
      <c r="A31" s="5" t="s">
        <v>272</v>
      </c>
      <c r="B31" s="5" t="s">
        <v>7</v>
      </c>
      <c r="C31" s="5" t="s">
        <v>271</v>
      </c>
      <c r="D31" s="5" t="s">
        <v>277</v>
      </c>
      <c r="E31" s="5" t="s">
        <v>276</v>
      </c>
      <c r="F31" s="5">
        <v>400</v>
      </c>
      <c r="G31" s="5">
        <v>0</v>
      </c>
      <c r="H31" s="5">
        <v>27595.999999999996</v>
      </c>
      <c r="I31" s="5">
        <v>0</v>
      </c>
      <c r="J31" s="46">
        <v>0</v>
      </c>
      <c r="K31" s="46">
        <v>0</v>
      </c>
    </row>
    <row r="32" spans="1:11">
      <c r="A32" s="5" t="s">
        <v>272</v>
      </c>
      <c r="B32" s="5" t="s">
        <v>7</v>
      </c>
      <c r="C32" s="5" t="s">
        <v>269</v>
      </c>
      <c r="D32" s="5" t="s">
        <v>250</v>
      </c>
      <c r="E32" s="5">
        <v>2111</v>
      </c>
      <c r="F32" s="5">
        <v>1200</v>
      </c>
      <c r="G32" s="5">
        <v>2934</v>
      </c>
      <c r="H32" s="5">
        <v>303072</v>
      </c>
      <c r="I32" s="5">
        <v>741011.04</v>
      </c>
      <c r="J32" s="46">
        <v>2.4449999999999998</v>
      </c>
      <c r="K32" s="46">
        <v>2.4450000000000003</v>
      </c>
    </row>
    <row r="33" spans="1:11">
      <c r="A33" s="5" t="s">
        <v>272</v>
      </c>
      <c r="B33" s="5" t="s">
        <v>7</v>
      </c>
      <c r="C33" s="5" t="s">
        <v>269</v>
      </c>
      <c r="D33" s="5" t="s">
        <v>250</v>
      </c>
      <c r="E33" s="5">
        <v>2233</v>
      </c>
      <c r="F33" s="5">
        <v>1200</v>
      </c>
      <c r="G33" s="5">
        <v>750</v>
      </c>
      <c r="H33" s="5">
        <v>303072</v>
      </c>
      <c r="I33" s="5">
        <v>189420</v>
      </c>
      <c r="J33" s="46">
        <v>0.625</v>
      </c>
      <c r="K33" s="46">
        <v>0.625</v>
      </c>
    </row>
    <row r="34" spans="1:11">
      <c r="A34" s="5" t="s">
        <v>272</v>
      </c>
      <c r="B34" s="5" t="s">
        <v>7</v>
      </c>
      <c r="C34" s="5" t="s">
        <v>269</v>
      </c>
      <c r="D34" s="5" t="s">
        <v>250</v>
      </c>
      <c r="E34" s="5">
        <v>2245</v>
      </c>
      <c r="F34" s="5">
        <v>1200</v>
      </c>
      <c r="G34" s="5">
        <v>240</v>
      </c>
      <c r="H34" s="5">
        <v>303072</v>
      </c>
      <c r="I34" s="5">
        <v>60614.400000000001</v>
      </c>
      <c r="J34" s="46">
        <v>0.2</v>
      </c>
      <c r="K34" s="46">
        <v>0.2</v>
      </c>
    </row>
    <row r="35" spans="1:11">
      <c r="A35" s="5" t="s">
        <v>272</v>
      </c>
      <c r="B35" s="5" t="s">
        <v>7</v>
      </c>
      <c r="C35" s="5" t="s">
        <v>269</v>
      </c>
      <c r="D35" s="5" t="s">
        <v>250</v>
      </c>
      <c r="E35" s="5">
        <v>2253</v>
      </c>
      <c r="F35" s="5">
        <v>500</v>
      </c>
      <c r="G35" s="5">
        <v>144</v>
      </c>
      <c r="H35" s="5">
        <v>126280</v>
      </c>
      <c r="I35" s="5">
        <v>36368.639999999999</v>
      </c>
      <c r="J35" s="46">
        <v>0.28799999999999998</v>
      </c>
      <c r="K35" s="46">
        <v>0.28799999999999998</v>
      </c>
    </row>
    <row r="36" spans="1:11">
      <c r="A36" s="5" t="s">
        <v>272</v>
      </c>
      <c r="B36" s="5" t="s">
        <v>7</v>
      </c>
      <c r="C36" s="5" t="s">
        <v>269</v>
      </c>
      <c r="D36" s="5" t="s">
        <v>250</v>
      </c>
      <c r="E36" s="5">
        <v>2318</v>
      </c>
      <c r="F36" s="5">
        <v>600</v>
      </c>
      <c r="G36" s="5">
        <v>0</v>
      </c>
      <c r="H36" s="5">
        <v>151536</v>
      </c>
      <c r="I36" s="5">
        <v>0</v>
      </c>
      <c r="J36" s="46">
        <v>0</v>
      </c>
      <c r="K36" s="46">
        <v>0</v>
      </c>
    </row>
    <row r="37" spans="1:11">
      <c r="A37" s="5" t="s">
        <v>272</v>
      </c>
      <c r="B37" s="5" t="s">
        <v>7</v>
      </c>
      <c r="C37" s="5" t="s">
        <v>269</v>
      </c>
      <c r="D37" s="5" t="s">
        <v>250</v>
      </c>
      <c r="E37" s="5" t="s">
        <v>273</v>
      </c>
      <c r="F37" s="5">
        <v>1800</v>
      </c>
      <c r="G37" s="5">
        <v>117</v>
      </c>
      <c r="H37" s="5">
        <v>454608</v>
      </c>
      <c r="I37" s="5">
        <v>29549.52</v>
      </c>
      <c r="J37" s="46">
        <v>6.5000000000000002E-2</v>
      </c>
      <c r="K37" s="46">
        <v>6.5000000000000002E-2</v>
      </c>
    </row>
    <row r="38" spans="1:11">
      <c r="A38" s="5" t="s">
        <v>272</v>
      </c>
      <c r="B38" s="5" t="s">
        <v>7</v>
      </c>
      <c r="C38" s="5" t="s">
        <v>269</v>
      </c>
      <c r="D38" s="5" t="s">
        <v>250</v>
      </c>
      <c r="E38" s="5" t="s">
        <v>274</v>
      </c>
      <c r="F38" s="5">
        <v>500</v>
      </c>
      <c r="G38" s="5">
        <v>696</v>
      </c>
      <c r="H38" s="5">
        <v>126280</v>
      </c>
      <c r="I38" s="5">
        <v>175781.76000000001</v>
      </c>
      <c r="J38" s="46">
        <v>1.3919999999999999</v>
      </c>
      <c r="K38" s="46">
        <v>1.3920000000000001</v>
      </c>
    </row>
    <row r="39" spans="1:11">
      <c r="A39" s="5" t="s">
        <v>278</v>
      </c>
      <c r="B39" s="5" t="s">
        <v>7</v>
      </c>
      <c r="C39" s="5" t="s">
        <v>271</v>
      </c>
      <c r="D39" s="5" t="s">
        <v>279</v>
      </c>
      <c r="E39" s="5">
        <v>601</v>
      </c>
      <c r="F39" s="5">
        <v>0</v>
      </c>
      <c r="G39" s="5">
        <v>540</v>
      </c>
      <c r="H39" s="5">
        <v>0</v>
      </c>
      <c r="I39" s="5">
        <v>29700</v>
      </c>
      <c r="J39" s="46" t="e">
        <v>#DIV/0!</v>
      </c>
      <c r="K39" s="46" t="e">
        <v>#DIV/0!</v>
      </c>
    </row>
    <row r="40" spans="1:11">
      <c r="A40" s="5" t="s">
        <v>272</v>
      </c>
      <c r="B40" s="5" t="s">
        <v>7</v>
      </c>
      <c r="C40" s="5" t="s">
        <v>269</v>
      </c>
      <c r="D40" s="5" t="s">
        <v>249</v>
      </c>
      <c r="E40" s="5">
        <v>2111</v>
      </c>
      <c r="F40" s="5">
        <v>450</v>
      </c>
      <c r="G40" s="5">
        <v>1242</v>
      </c>
      <c r="H40" s="5">
        <v>113652</v>
      </c>
      <c r="I40" s="5">
        <v>313679.52</v>
      </c>
      <c r="J40" s="46">
        <v>2.76</v>
      </c>
      <c r="K40" s="46">
        <v>2.7600000000000002</v>
      </c>
    </row>
    <row r="41" spans="1:11">
      <c r="A41" s="5" t="s">
        <v>272</v>
      </c>
      <c r="B41" s="5" t="s">
        <v>7</v>
      </c>
      <c r="C41" s="5" t="s">
        <v>269</v>
      </c>
      <c r="D41" s="5" t="s">
        <v>249</v>
      </c>
      <c r="E41" s="5">
        <v>2228</v>
      </c>
      <c r="F41" s="5">
        <v>200</v>
      </c>
      <c r="G41" s="5">
        <v>186</v>
      </c>
      <c r="H41" s="5">
        <v>50512</v>
      </c>
      <c r="I41" s="5">
        <v>46976.160000000003</v>
      </c>
      <c r="J41" s="46">
        <v>0.93</v>
      </c>
      <c r="K41" s="46">
        <v>0.93</v>
      </c>
    </row>
    <row r="42" spans="1:11">
      <c r="A42" s="5" t="s">
        <v>272</v>
      </c>
      <c r="B42" s="5" t="s">
        <v>7</v>
      </c>
      <c r="C42" s="5" t="s">
        <v>269</v>
      </c>
      <c r="D42" s="5" t="s">
        <v>249</v>
      </c>
      <c r="E42" s="5">
        <v>2233</v>
      </c>
      <c r="F42" s="5">
        <v>300</v>
      </c>
      <c r="G42" s="5">
        <v>600</v>
      </c>
      <c r="H42" s="5">
        <v>75768</v>
      </c>
      <c r="I42" s="5">
        <v>151536</v>
      </c>
      <c r="J42" s="46">
        <v>2</v>
      </c>
      <c r="K42" s="46">
        <v>2</v>
      </c>
    </row>
    <row r="43" spans="1:11">
      <c r="A43" s="5" t="s">
        <v>272</v>
      </c>
      <c r="B43" s="5" t="s">
        <v>7</v>
      </c>
      <c r="C43" s="5" t="s">
        <v>269</v>
      </c>
      <c r="D43" s="5" t="s">
        <v>249</v>
      </c>
      <c r="E43" s="5">
        <v>2245</v>
      </c>
      <c r="F43" s="5">
        <v>300</v>
      </c>
      <c r="G43" s="5">
        <v>225</v>
      </c>
      <c r="H43" s="5">
        <v>75768</v>
      </c>
      <c r="I43" s="5">
        <v>56826</v>
      </c>
      <c r="J43" s="46">
        <v>0.75</v>
      </c>
      <c r="K43" s="46">
        <v>0.75</v>
      </c>
    </row>
    <row r="44" spans="1:11">
      <c r="A44" s="5" t="s">
        <v>272</v>
      </c>
      <c r="B44" s="5" t="s">
        <v>7</v>
      </c>
      <c r="C44" s="5" t="s">
        <v>269</v>
      </c>
      <c r="D44" s="5" t="s">
        <v>249</v>
      </c>
      <c r="E44" s="5" t="s">
        <v>273</v>
      </c>
      <c r="F44" s="5">
        <v>450</v>
      </c>
      <c r="G44" s="5">
        <v>0</v>
      </c>
      <c r="H44" s="5">
        <v>113652</v>
      </c>
      <c r="I44" s="5">
        <v>0</v>
      </c>
      <c r="J44" s="46">
        <v>0</v>
      </c>
      <c r="K44" s="46">
        <v>0</v>
      </c>
    </row>
    <row r="45" spans="1:11">
      <c r="A45" s="5" t="s">
        <v>272</v>
      </c>
      <c r="B45" s="5" t="s">
        <v>7</v>
      </c>
      <c r="C45" s="5" t="s">
        <v>269</v>
      </c>
      <c r="D45" s="5" t="s">
        <v>249</v>
      </c>
      <c r="E45" s="5" t="s">
        <v>274</v>
      </c>
      <c r="F45" s="5">
        <v>300</v>
      </c>
      <c r="G45" s="5">
        <v>258</v>
      </c>
      <c r="H45" s="5">
        <v>75768</v>
      </c>
      <c r="I45" s="5">
        <v>65160.480000000003</v>
      </c>
      <c r="J45" s="46">
        <v>0.86</v>
      </c>
      <c r="K45" s="46">
        <v>0.8600000000000001</v>
      </c>
    </row>
    <row r="46" spans="1:11">
      <c r="A46" s="5" t="s">
        <v>272</v>
      </c>
      <c r="B46" s="5" t="s">
        <v>7</v>
      </c>
      <c r="C46" s="5" t="s">
        <v>269</v>
      </c>
      <c r="D46" s="5" t="s">
        <v>168</v>
      </c>
      <c r="E46" s="5">
        <v>2111</v>
      </c>
      <c r="F46" s="5">
        <v>1600</v>
      </c>
      <c r="G46" s="5">
        <v>2280</v>
      </c>
      <c r="H46" s="5">
        <v>404096</v>
      </c>
      <c r="I46" s="5">
        <v>575836.80000000005</v>
      </c>
      <c r="J46" s="46">
        <v>1.425</v>
      </c>
      <c r="K46" s="46">
        <v>1.425</v>
      </c>
    </row>
    <row r="47" spans="1:11">
      <c r="A47" s="5" t="s">
        <v>272</v>
      </c>
      <c r="B47" s="5" t="s">
        <v>7</v>
      </c>
      <c r="C47" s="5" t="s">
        <v>269</v>
      </c>
      <c r="D47" s="5" t="s">
        <v>168</v>
      </c>
      <c r="E47" s="5">
        <v>2121</v>
      </c>
      <c r="F47" s="5">
        <v>1600</v>
      </c>
      <c r="G47" s="5">
        <v>747</v>
      </c>
      <c r="H47" s="5">
        <v>404096</v>
      </c>
      <c r="I47" s="5">
        <v>188662.32</v>
      </c>
      <c r="J47" s="46">
        <v>0.46687499999999998</v>
      </c>
      <c r="K47" s="46">
        <v>0.46687500000000004</v>
      </c>
    </row>
    <row r="48" spans="1:11">
      <c r="A48" s="5" t="s">
        <v>272</v>
      </c>
      <c r="B48" s="5" t="s">
        <v>7</v>
      </c>
      <c r="C48" s="5" t="s">
        <v>269</v>
      </c>
      <c r="D48" s="5" t="s">
        <v>168</v>
      </c>
      <c r="E48" s="5">
        <v>2233</v>
      </c>
      <c r="F48" s="5">
        <v>1200</v>
      </c>
      <c r="G48" s="5">
        <v>2346</v>
      </c>
      <c r="H48" s="5">
        <v>303072</v>
      </c>
      <c r="I48" s="5">
        <v>592505.76</v>
      </c>
      <c r="J48" s="46">
        <v>1.9550000000000001</v>
      </c>
      <c r="K48" s="46">
        <v>1.9550000000000001</v>
      </c>
    </row>
    <row r="49" spans="1:11">
      <c r="A49" s="5" t="s">
        <v>272</v>
      </c>
      <c r="B49" s="5" t="s">
        <v>7</v>
      </c>
      <c r="C49" s="5" t="s">
        <v>269</v>
      </c>
      <c r="D49" s="5" t="s">
        <v>168</v>
      </c>
      <c r="E49" s="5">
        <v>2245</v>
      </c>
      <c r="F49" s="5">
        <v>250</v>
      </c>
      <c r="G49" s="5">
        <v>0</v>
      </c>
      <c r="H49" s="5">
        <v>63140</v>
      </c>
      <c r="I49" s="5">
        <v>0</v>
      </c>
      <c r="J49" s="46">
        <v>0</v>
      </c>
      <c r="K49" s="46">
        <v>0</v>
      </c>
    </row>
    <row r="50" spans="1:11">
      <c r="A50" s="5" t="s">
        <v>272</v>
      </c>
      <c r="B50" s="5" t="s">
        <v>7</v>
      </c>
      <c r="C50" s="5" t="s">
        <v>269</v>
      </c>
      <c r="D50" s="5" t="s">
        <v>168</v>
      </c>
      <c r="E50" s="5">
        <v>2253</v>
      </c>
      <c r="F50" s="5">
        <v>1200</v>
      </c>
      <c r="G50" s="5">
        <v>252</v>
      </c>
      <c r="H50" s="5">
        <v>303072</v>
      </c>
      <c r="I50" s="5">
        <v>63645.120000000003</v>
      </c>
      <c r="J50" s="46">
        <v>0.21</v>
      </c>
      <c r="K50" s="46">
        <v>0.21000000000000002</v>
      </c>
    </row>
    <row r="51" spans="1:11">
      <c r="A51" s="5" t="s">
        <v>272</v>
      </c>
      <c r="B51" s="5" t="s">
        <v>7</v>
      </c>
      <c r="C51" s="5" t="s">
        <v>269</v>
      </c>
      <c r="D51" s="5" t="s">
        <v>168</v>
      </c>
      <c r="E51" s="5">
        <v>2318</v>
      </c>
      <c r="F51" s="5">
        <v>1200</v>
      </c>
      <c r="G51" s="5">
        <v>450</v>
      </c>
      <c r="H51" s="5">
        <v>303072</v>
      </c>
      <c r="I51" s="5">
        <v>113652</v>
      </c>
      <c r="J51" s="46">
        <v>0.375</v>
      </c>
      <c r="K51" s="46">
        <v>0.375</v>
      </c>
    </row>
    <row r="52" spans="1:11">
      <c r="A52" s="5" t="s">
        <v>272</v>
      </c>
      <c r="B52" s="5" t="s">
        <v>7</v>
      </c>
      <c r="C52" s="5" t="s">
        <v>269</v>
      </c>
      <c r="D52" s="5" t="s">
        <v>168</v>
      </c>
      <c r="E52" s="5" t="s">
        <v>273</v>
      </c>
      <c r="F52" s="5">
        <v>2650</v>
      </c>
      <c r="G52" s="5">
        <v>249</v>
      </c>
      <c r="H52" s="5">
        <v>669284</v>
      </c>
      <c r="I52" s="5">
        <v>62887.44</v>
      </c>
      <c r="J52" s="46">
        <v>9.39622641509434E-2</v>
      </c>
      <c r="K52" s="46">
        <v>9.39622641509434E-2</v>
      </c>
    </row>
    <row r="53" spans="1:11">
      <c r="A53" s="5" t="s">
        <v>272</v>
      </c>
      <c r="B53" s="5" t="s">
        <v>7</v>
      </c>
      <c r="C53" s="5" t="s">
        <v>269</v>
      </c>
      <c r="D53" s="5" t="s">
        <v>168</v>
      </c>
      <c r="E53" s="5" t="s">
        <v>274</v>
      </c>
      <c r="F53" s="5">
        <v>0</v>
      </c>
      <c r="G53" s="5">
        <v>858</v>
      </c>
      <c r="H53" s="5">
        <v>0</v>
      </c>
      <c r="I53" s="5">
        <v>216696.48</v>
      </c>
      <c r="J53" s="46" t="e">
        <v>#DIV/0!</v>
      </c>
      <c r="K53" s="46" t="e">
        <v>#DIV/0!</v>
      </c>
    </row>
    <row r="54" spans="1:11">
      <c r="A54" s="5" t="s">
        <v>272</v>
      </c>
      <c r="B54" s="5" t="s">
        <v>7</v>
      </c>
      <c r="C54" s="5" t="s">
        <v>269</v>
      </c>
      <c r="D54" s="5" t="s">
        <v>168</v>
      </c>
      <c r="E54" s="5" t="s">
        <v>275</v>
      </c>
      <c r="F54" s="5">
        <v>300</v>
      </c>
      <c r="G54" s="5">
        <v>180</v>
      </c>
      <c r="H54" s="5">
        <v>75768</v>
      </c>
      <c r="I54" s="5">
        <v>45460.800000000003</v>
      </c>
      <c r="J54" s="46">
        <v>0.6</v>
      </c>
      <c r="K54" s="46">
        <v>0.60000000000000009</v>
      </c>
    </row>
    <row r="55" spans="1:11">
      <c r="A55" s="5" t="s">
        <v>272</v>
      </c>
      <c r="B55" s="5" t="s">
        <v>7</v>
      </c>
      <c r="C55" s="5" t="s">
        <v>271</v>
      </c>
      <c r="D55" s="5" t="s">
        <v>168</v>
      </c>
      <c r="E55" s="5" t="s">
        <v>276</v>
      </c>
      <c r="F55" s="5">
        <v>600</v>
      </c>
      <c r="G55" s="5">
        <v>160</v>
      </c>
      <c r="H55" s="5">
        <v>41394</v>
      </c>
      <c r="I55" s="5">
        <v>11038.4</v>
      </c>
      <c r="J55" s="46">
        <v>0.26666666666666666</v>
      </c>
      <c r="K55" s="46">
        <v>0.26666666666666666</v>
      </c>
    </row>
    <row r="56" spans="1:11">
      <c r="A56" s="5" t="s">
        <v>272</v>
      </c>
      <c r="B56" s="5" t="s">
        <v>7</v>
      </c>
      <c r="C56" s="5" t="s">
        <v>269</v>
      </c>
      <c r="D56" s="5" t="s">
        <v>280</v>
      </c>
      <c r="E56" s="5">
        <v>2111</v>
      </c>
      <c r="F56" s="5">
        <v>0</v>
      </c>
      <c r="G56" s="5">
        <v>318</v>
      </c>
      <c r="H56" s="5">
        <v>0</v>
      </c>
      <c r="I56" s="5">
        <v>80314.080000000002</v>
      </c>
      <c r="J56" s="46" t="e">
        <v>#DIV/0!</v>
      </c>
      <c r="K56" s="46" t="e">
        <v>#DIV/0!</v>
      </c>
    </row>
    <row r="57" spans="1:11">
      <c r="A57" s="5" t="s">
        <v>272</v>
      </c>
      <c r="B57" s="5" t="s">
        <v>7</v>
      </c>
      <c r="C57" s="5" t="s">
        <v>269</v>
      </c>
      <c r="D57" s="5" t="s">
        <v>280</v>
      </c>
      <c r="E57" s="5">
        <v>2233</v>
      </c>
      <c r="F57" s="5">
        <v>300</v>
      </c>
      <c r="G57" s="5">
        <v>234</v>
      </c>
      <c r="H57" s="5">
        <v>75768</v>
      </c>
      <c r="I57" s="5">
        <v>59099.040000000001</v>
      </c>
      <c r="J57" s="46">
        <v>0.78</v>
      </c>
      <c r="K57" s="46">
        <v>0.78</v>
      </c>
    </row>
    <row r="58" spans="1:11">
      <c r="A58" s="5" t="s">
        <v>272</v>
      </c>
      <c r="B58" s="5" t="s">
        <v>7</v>
      </c>
      <c r="C58" s="5" t="s">
        <v>269</v>
      </c>
      <c r="D58" s="5" t="s">
        <v>280</v>
      </c>
      <c r="E58" s="5">
        <v>2245</v>
      </c>
      <c r="F58" s="5">
        <v>250</v>
      </c>
      <c r="G58" s="5">
        <v>111</v>
      </c>
      <c r="H58" s="5">
        <v>63140</v>
      </c>
      <c r="I58" s="5">
        <v>28034.16</v>
      </c>
      <c r="J58" s="46">
        <v>0.44400000000000001</v>
      </c>
      <c r="K58" s="46">
        <v>0.44400000000000001</v>
      </c>
    </row>
    <row r="59" spans="1:11">
      <c r="A59" s="5" t="s">
        <v>272</v>
      </c>
      <c r="B59" s="5" t="s">
        <v>7</v>
      </c>
      <c r="C59" s="5" t="s">
        <v>269</v>
      </c>
      <c r="D59" s="5" t="s">
        <v>280</v>
      </c>
      <c r="E59" s="5" t="s">
        <v>273</v>
      </c>
      <c r="F59" s="5">
        <v>300</v>
      </c>
      <c r="G59" s="5">
        <v>0</v>
      </c>
      <c r="H59" s="5">
        <v>75768</v>
      </c>
      <c r="I59" s="5">
        <v>0</v>
      </c>
      <c r="J59" s="46">
        <v>0</v>
      </c>
      <c r="K59" s="46">
        <v>0</v>
      </c>
    </row>
    <row r="60" spans="1:11">
      <c r="A60" s="5" t="s">
        <v>272</v>
      </c>
      <c r="B60" s="5" t="s">
        <v>7</v>
      </c>
      <c r="C60" s="5" t="s">
        <v>269</v>
      </c>
      <c r="D60" s="5" t="s">
        <v>280</v>
      </c>
      <c r="E60" s="5" t="s">
        <v>274</v>
      </c>
      <c r="F60" s="5">
        <v>150</v>
      </c>
      <c r="G60" s="5">
        <v>237</v>
      </c>
      <c r="H60" s="5">
        <v>37884</v>
      </c>
      <c r="I60" s="5">
        <v>59856.72</v>
      </c>
      <c r="J60" s="46">
        <v>1.58</v>
      </c>
      <c r="K60" s="46">
        <v>1.58</v>
      </c>
    </row>
    <row r="61" spans="1:11">
      <c r="A61" s="5" t="s">
        <v>270</v>
      </c>
      <c r="B61" s="5" t="s">
        <v>7</v>
      </c>
      <c r="C61" s="5" t="s">
        <v>271</v>
      </c>
      <c r="D61" s="5" t="s">
        <v>109</v>
      </c>
      <c r="E61" s="5">
        <v>509</v>
      </c>
      <c r="F61" s="5">
        <v>0</v>
      </c>
      <c r="G61" s="5">
        <v>180</v>
      </c>
      <c r="H61" s="5">
        <v>0</v>
      </c>
      <c r="I61" s="5">
        <v>45000</v>
      </c>
      <c r="J61" s="46" t="e">
        <v>#DIV/0!</v>
      </c>
      <c r="K61" s="46" t="e">
        <v>#DIV/0!</v>
      </c>
    </row>
    <row r="62" spans="1:11">
      <c r="A62" s="5" t="s">
        <v>272</v>
      </c>
      <c r="B62" s="5" t="s">
        <v>7</v>
      </c>
      <c r="C62" s="5" t="s">
        <v>269</v>
      </c>
      <c r="D62" s="5" t="s">
        <v>109</v>
      </c>
      <c r="E62" s="5">
        <v>2111</v>
      </c>
      <c r="F62" s="5">
        <v>1200</v>
      </c>
      <c r="G62" s="5">
        <v>1584</v>
      </c>
      <c r="H62" s="5">
        <v>303072</v>
      </c>
      <c r="I62" s="5">
        <v>400055.03999999998</v>
      </c>
      <c r="J62" s="46">
        <v>1.32</v>
      </c>
      <c r="K62" s="46">
        <v>1.3199999999999998</v>
      </c>
    </row>
    <row r="63" spans="1:11">
      <c r="A63" s="5" t="s">
        <v>272</v>
      </c>
      <c r="B63" s="5" t="s">
        <v>7</v>
      </c>
      <c r="C63" s="5" t="s">
        <v>269</v>
      </c>
      <c r="D63" s="5" t="s">
        <v>109</v>
      </c>
      <c r="E63" s="5">
        <v>2121</v>
      </c>
      <c r="F63" s="5">
        <v>300</v>
      </c>
      <c r="G63" s="5">
        <v>0</v>
      </c>
      <c r="H63" s="5">
        <v>75768</v>
      </c>
      <c r="I63" s="5">
        <v>0</v>
      </c>
      <c r="J63" s="46">
        <v>0</v>
      </c>
      <c r="K63" s="46">
        <v>0</v>
      </c>
    </row>
    <row r="64" spans="1:11">
      <c r="A64" s="5" t="s">
        <v>272</v>
      </c>
      <c r="B64" s="5" t="s">
        <v>7</v>
      </c>
      <c r="C64" s="5" t="s">
        <v>269</v>
      </c>
      <c r="D64" s="5" t="s">
        <v>109</v>
      </c>
      <c r="E64" s="5">
        <v>2233</v>
      </c>
      <c r="F64" s="5">
        <v>1500</v>
      </c>
      <c r="G64" s="5">
        <v>2601</v>
      </c>
      <c r="H64" s="5">
        <v>378840</v>
      </c>
      <c r="I64" s="5">
        <v>656908.56000000006</v>
      </c>
      <c r="J64" s="46">
        <v>1.734</v>
      </c>
      <c r="K64" s="46">
        <v>1.7340000000000002</v>
      </c>
    </row>
    <row r="65" spans="1:11">
      <c r="A65" s="5" t="s">
        <v>272</v>
      </c>
      <c r="B65" s="5" t="s">
        <v>7</v>
      </c>
      <c r="C65" s="5" t="s">
        <v>269</v>
      </c>
      <c r="D65" s="5" t="s">
        <v>109</v>
      </c>
      <c r="E65" s="5">
        <v>2245</v>
      </c>
      <c r="F65" s="5">
        <v>0</v>
      </c>
      <c r="G65" s="5">
        <v>201</v>
      </c>
      <c r="H65" s="5">
        <v>0</v>
      </c>
      <c r="I65" s="5">
        <v>50764.56</v>
      </c>
      <c r="J65" s="46" t="e">
        <v>#DIV/0!</v>
      </c>
      <c r="K65" s="46" t="e">
        <v>#DIV/0!</v>
      </c>
    </row>
    <row r="66" spans="1:11">
      <c r="A66" s="5" t="s">
        <v>272</v>
      </c>
      <c r="B66" s="5" t="s">
        <v>7</v>
      </c>
      <c r="C66" s="5" t="s">
        <v>269</v>
      </c>
      <c r="D66" s="5" t="s">
        <v>109</v>
      </c>
      <c r="E66" s="5">
        <v>2318</v>
      </c>
      <c r="F66" s="5">
        <v>300</v>
      </c>
      <c r="G66" s="5">
        <v>1101</v>
      </c>
      <c r="H66" s="5">
        <v>75768</v>
      </c>
      <c r="I66" s="5">
        <v>278068.56</v>
      </c>
      <c r="J66" s="46">
        <v>3.67</v>
      </c>
      <c r="K66" s="46">
        <v>3.67</v>
      </c>
    </row>
    <row r="67" spans="1:11">
      <c r="A67" s="5" t="s">
        <v>272</v>
      </c>
      <c r="B67" s="5" t="s">
        <v>7</v>
      </c>
      <c r="C67" s="5" t="s">
        <v>269</v>
      </c>
      <c r="D67" s="5" t="s">
        <v>109</v>
      </c>
      <c r="E67" s="5" t="s">
        <v>273</v>
      </c>
      <c r="F67" s="5">
        <v>1800</v>
      </c>
      <c r="G67" s="5">
        <v>0</v>
      </c>
      <c r="H67" s="5">
        <v>454608</v>
      </c>
      <c r="I67" s="5">
        <v>0</v>
      </c>
      <c r="J67" s="46">
        <v>0</v>
      </c>
      <c r="K67" s="46">
        <v>0</v>
      </c>
    </row>
    <row r="68" spans="1:11">
      <c r="A68" s="5" t="s">
        <v>272</v>
      </c>
      <c r="B68" s="5" t="s">
        <v>7</v>
      </c>
      <c r="C68" s="5" t="s">
        <v>269</v>
      </c>
      <c r="D68" s="5" t="s">
        <v>109</v>
      </c>
      <c r="E68" s="5" t="s">
        <v>274</v>
      </c>
      <c r="F68" s="5">
        <v>0</v>
      </c>
      <c r="G68" s="5">
        <v>2670</v>
      </c>
      <c r="H68" s="5">
        <v>0</v>
      </c>
      <c r="I68" s="5">
        <v>674335.2</v>
      </c>
      <c r="J68" s="46" t="e">
        <v>#DIV/0!</v>
      </c>
      <c r="K68" s="46" t="e">
        <v>#DIV/0!</v>
      </c>
    </row>
    <row r="69" spans="1:11">
      <c r="A69" s="5" t="s">
        <v>272</v>
      </c>
      <c r="B69" s="5" t="s">
        <v>7</v>
      </c>
      <c r="C69" s="5" t="s">
        <v>269</v>
      </c>
      <c r="D69" s="5" t="s">
        <v>109</v>
      </c>
      <c r="E69" s="5" t="s">
        <v>86</v>
      </c>
      <c r="F69" s="5">
        <v>600</v>
      </c>
      <c r="G69" s="5">
        <v>0</v>
      </c>
      <c r="H69" s="5">
        <v>151536</v>
      </c>
      <c r="I69" s="5">
        <v>0</v>
      </c>
      <c r="J69" s="46">
        <v>0</v>
      </c>
      <c r="K69" s="46">
        <v>0</v>
      </c>
    </row>
    <row r="70" spans="1:11">
      <c r="A70" s="5" t="s">
        <v>272</v>
      </c>
      <c r="B70" s="5" t="s">
        <v>7</v>
      </c>
      <c r="C70" s="5" t="s">
        <v>269</v>
      </c>
      <c r="D70" s="5" t="s">
        <v>109</v>
      </c>
      <c r="E70" s="5" t="s">
        <v>275</v>
      </c>
      <c r="F70" s="5">
        <v>300</v>
      </c>
      <c r="G70" s="5">
        <v>150</v>
      </c>
      <c r="H70" s="5">
        <v>75768</v>
      </c>
      <c r="I70" s="5">
        <v>37884</v>
      </c>
      <c r="J70" s="46">
        <v>0.5</v>
      </c>
      <c r="K70" s="46">
        <v>0.5</v>
      </c>
    </row>
    <row r="71" spans="1:11">
      <c r="A71" s="5" t="s">
        <v>278</v>
      </c>
      <c r="B71" s="5" t="s">
        <v>7</v>
      </c>
      <c r="C71" s="5" t="s">
        <v>271</v>
      </c>
      <c r="D71" s="5" t="s">
        <v>109</v>
      </c>
      <c r="E71" s="5">
        <v>601</v>
      </c>
      <c r="F71" s="5">
        <v>0</v>
      </c>
      <c r="G71" s="5">
        <v>1000</v>
      </c>
      <c r="H71" s="5">
        <v>0</v>
      </c>
      <c r="I71" s="5">
        <v>55000</v>
      </c>
      <c r="J71" s="46" t="e">
        <v>#DIV/0!</v>
      </c>
      <c r="K71" s="46" t="e">
        <v>#DIV/0!</v>
      </c>
    </row>
    <row r="72" spans="1:11">
      <c r="A72" s="5" t="s">
        <v>272</v>
      </c>
      <c r="B72" s="5" t="s">
        <v>7</v>
      </c>
      <c r="C72" s="5" t="s">
        <v>269</v>
      </c>
      <c r="D72" s="5" t="s">
        <v>281</v>
      </c>
      <c r="E72" s="5">
        <v>2111</v>
      </c>
      <c r="F72" s="5">
        <v>150</v>
      </c>
      <c r="G72" s="5">
        <v>189</v>
      </c>
      <c r="H72" s="5">
        <v>37884</v>
      </c>
      <c r="I72" s="5">
        <v>47733.840000000004</v>
      </c>
      <c r="J72" s="46">
        <v>1.26</v>
      </c>
      <c r="K72" s="46">
        <v>1.26</v>
      </c>
    </row>
    <row r="73" spans="1:11">
      <c r="A73" s="5" t="s">
        <v>272</v>
      </c>
      <c r="B73" s="5" t="s">
        <v>7</v>
      </c>
      <c r="C73" s="5" t="s">
        <v>269</v>
      </c>
      <c r="D73" s="5" t="s">
        <v>281</v>
      </c>
      <c r="E73" s="5">
        <v>2233</v>
      </c>
      <c r="F73" s="5">
        <v>300</v>
      </c>
      <c r="G73" s="5">
        <v>51</v>
      </c>
      <c r="H73" s="5">
        <v>75768</v>
      </c>
      <c r="I73" s="5">
        <v>12880.56</v>
      </c>
      <c r="J73" s="46">
        <v>0.17</v>
      </c>
      <c r="K73" s="46">
        <v>0.16999999999999998</v>
      </c>
    </row>
    <row r="74" spans="1:11">
      <c r="A74" s="5" t="s">
        <v>272</v>
      </c>
      <c r="B74" s="5" t="s">
        <v>7</v>
      </c>
      <c r="C74" s="5" t="s">
        <v>269</v>
      </c>
      <c r="D74" s="5" t="s">
        <v>281</v>
      </c>
      <c r="E74" s="5">
        <v>2253</v>
      </c>
      <c r="F74" s="5">
        <v>250</v>
      </c>
      <c r="G74" s="5">
        <v>0</v>
      </c>
      <c r="H74" s="5">
        <v>63140</v>
      </c>
      <c r="I74" s="5">
        <v>0</v>
      </c>
      <c r="J74" s="46">
        <v>0</v>
      </c>
      <c r="K74" s="46">
        <v>0</v>
      </c>
    </row>
    <row r="75" spans="1:11">
      <c r="A75" s="5" t="s">
        <v>272</v>
      </c>
      <c r="B75" s="5" t="s">
        <v>7</v>
      </c>
      <c r="C75" s="5" t="s">
        <v>269</v>
      </c>
      <c r="D75" s="5" t="s">
        <v>281</v>
      </c>
      <c r="E75" s="5">
        <v>2318</v>
      </c>
      <c r="F75" s="5">
        <v>300</v>
      </c>
      <c r="G75" s="5">
        <v>0</v>
      </c>
      <c r="H75" s="5">
        <v>75768</v>
      </c>
      <c r="I75" s="5">
        <v>0</v>
      </c>
      <c r="J75" s="46">
        <v>0</v>
      </c>
      <c r="K75" s="46">
        <v>0</v>
      </c>
    </row>
    <row r="76" spans="1:11">
      <c r="A76" s="5" t="s">
        <v>272</v>
      </c>
      <c r="B76" s="5" t="s">
        <v>7</v>
      </c>
      <c r="C76" s="5" t="s">
        <v>269</v>
      </c>
      <c r="D76" s="5" t="s">
        <v>281</v>
      </c>
      <c r="E76" s="5" t="s">
        <v>274</v>
      </c>
      <c r="F76" s="5">
        <v>0</v>
      </c>
      <c r="G76" s="5">
        <v>195</v>
      </c>
      <c r="H76" s="5">
        <v>0</v>
      </c>
      <c r="I76" s="5">
        <v>49249.2</v>
      </c>
      <c r="J76" s="46" t="e">
        <v>#DIV/0!</v>
      </c>
      <c r="K76" s="46" t="e">
        <v>#DIV/0!</v>
      </c>
    </row>
    <row r="77" spans="1:11">
      <c r="A77" s="5" t="s">
        <v>268</v>
      </c>
      <c r="B77" s="5" t="s">
        <v>7</v>
      </c>
      <c r="C77" s="5" t="s">
        <v>269</v>
      </c>
      <c r="D77" s="5" t="s">
        <v>159</v>
      </c>
      <c r="E77" s="5">
        <v>4226</v>
      </c>
      <c r="F77" s="5">
        <v>0</v>
      </c>
      <c r="G77" s="5">
        <v>1056</v>
      </c>
      <c r="H77" s="5">
        <v>0</v>
      </c>
      <c r="I77" s="5">
        <v>188052.48000000001</v>
      </c>
      <c r="J77" s="46" t="e">
        <v>#DIV/0!</v>
      </c>
      <c r="K77" s="46" t="e">
        <v>#DIV/0!</v>
      </c>
    </row>
    <row r="78" spans="1:11">
      <c r="A78" s="5" t="s">
        <v>270</v>
      </c>
      <c r="B78" s="5" t="s">
        <v>7</v>
      </c>
      <c r="C78" s="5" t="s">
        <v>271</v>
      </c>
      <c r="D78" s="5" t="s">
        <v>159</v>
      </c>
      <c r="E78" s="5">
        <v>509</v>
      </c>
      <c r="F78" s="5">
        <v>0</v>
      </c>
      <c r="G78" s="5">
        <v>360</v>
      </c>
      <c r="H78" s="5">
        <v>0</v>
      </c>
      <c r="I78" s="5">
        <v>90000</v>
      </c>
      <c r="J78" s="46" t="e">
        <v>#DIV/0!</v>
      </c>
      <c r="K78" s="46" t="e">
        <v>#DIV/0!</v>
      </c>
    </row>
    <row r="79" spans="1:11">
      <c r="A79" s="5" t="s">
        <v>272</v>
      </c>
      <c r="B79" s="5" t="s">
        <v>7</v>
      </c>
      <c r="C79" s="5" t="s">
        <v>269</v>
      </c>
      <c r="D79" s="5" t="s">
        <v>159</v>
      </c>
      <c r="E79" s="5">
        <v>2111</v>
      </c>
      <c r="F79" s="5">
        <v>10500</v>
      </c>
      <c r="G79" s="5">
        <v>31854</v>
      </c>
      <c r="H79" s="5">
        <v>2651880</v>
      </c>
      <c r="I79" s="5">
        <v>8045046.2400000002</v>
      </c>
      <c r="J79" s="46">
        <v>3.0337142857142858</v>
      </c>
      <c r="K79" s="46">
        <v>3.0337142857142858</v>
      </c>
    </row>
    <row r="80" spans="1:11">
      <c r="A80" s="5" t="s">
        <v>272</v>
      </c>
      <c r="B80" s="5" t="s">
        <v>7</v>
      </c>
      <c r="C80" s="5" t="s">
        <v>269</v>
      </c>
      <c r="D80" s="5" t="s">
        <v>159</v>
      </c>
      <c r="E80" s="5">
        <v>2121</v>
      </c>
      <c r="F80" s="5">
        <v>2500</v>
      </c>
      <c r="G80" s="5">
        <v>858</v>
      </c>
      <c r="H80" s="5">
        <v>631400</v>
      </c>
      <c r="I80" s="5">
        <v>216696.48</v>
      </c>
      <c r="J80" s="46">
        <v>0.34320000000000001</v>
      </c>
      <c r="K80" s="46">
        <v>0.34320000000000001</v>
      </c>
    </row>
    <row r="81" spans="1:11">
      <c r="A81" s="5" t="s">
        <v>272</v>
      </c>
      <c r="B81" s="5" t="s">
        <v>7</v>
      </c>
      <c r="C81" s="5" t="s">
        <v>269</v>
      </c>
      <c r="D81" s="5" t="s">
        <v>159</v>
      </c>
      <c r="E81" s="5">
        <v>2228</v>
      </c>
      <c r="F81" s="5">
        <v>1500</v>
      </c>
      <c r="G81" s="5">
        <v>0</v>
      </c>
      <c r="H81" s="5">
        <v>378840</v>
      </c>
      <c r="I81" s="5">
        <v>0</v>
      </c>
      <c r="J81" s="46">
        <v>0</v>
      </c>
      <c r="K81" s="46">
        <v>0</v>
      </c>
    </row>
    <row r="82" spans="1:11">
      <c r="A82" s="5" t="s">
        <v>272</v>
      </c>
      <c r="B82" s="5" t="s">
        <v>7</v>
      </c>
      <c r="C82" s="5" t="s">
        <v>269</v>
      </c>
      <c r="D82" s="5" t="s">
        <v>159</v>
      </c>
      <c r="E82" s="5">
        <v>2233</v>
      </c>
      <c r="F82" s="5">
        <v>4500</v>
      </c>
      <c r="G82" s="5">
        <v>9135</v>
      </c>
      <c r="H82" s="5">
        <v>1136520</v>
      </c>
      <c r="I82" s="5">
        <v>2307135.6</v>
      </c>
      <c r="J82" s="46">
        <v>2.0299999999999998</v>
      </c>
      <c r="K82" s="46">
        <v>2.0300000000000002</v>
      </c>
    </row>
    <row r="83" spans="1:11">
      <c r="A83" s="5" t="s">
        <v>272</v>
      </c>
      <c r="B83" s="5" t="s">
        <v>7</v>
      </c>
      <c r="C83" s="5" t="s">
        <v>269</v>
      </c>
      <c r="D83" s="5" t="s">
        <v>159</v>
      </c>
      <c r="E83" s="5">
        <v>2245</v>
      </c>
      <c r="F83" s="5">
        <v>500</v>
      </c>
      <c r="G83" s="5">
        <v>780</v>
      </c>
      <c r="H83" s="5">
        <v>126280</v>
      </c>
      <c r="I83" s="5">
        <v>196996.8</v>
      </c>
      <c r="J83" s="46">
        <v>1.56</v>
      </c>
      <c r="K83" s="46">
        <v>1.5599999999999998</v>
      </c>
    </row>
    <row r="84" spans="1:11">
      <c r="A84" s="5" t="s">
        <v>272</v>
      </c>
      <c r="B84" s="5" t="s">
        <v>7</v>
      </c>
      <c r="C84" s="5" t="s">
        <v>269</v>
      </c>
      <c r="D84" s="5" t="s">
        <v>159</v>
      </c>
      <c r="E84" s="5">
        <v>2253</v>
      </c>
      <c r="F84" s="5">
        <v>1350</v>
      </c>
      <c r="G84" s="5">
        <v>1014</v>
      </c>
      <c r="H84" s="5">
        <v>340956</v>
      </c>
      <c r="I84" s="5">
        <v>256095.84</v>
      </c>
      <c r="J84" s="46">
        <v>0.75111111111111106</v>
      </c>
      <c r="K84" s="46">
        <v>0.75111111111111106</v>
      </c>
    </row>
    <row r="85" spans="1:11">
      <c r="A85" s="5" t="s">
        <v>272</v>
      </c>
      <c r="B85" s="5" t="s">
        <v>7</v>
      </c>
      <c r="C85" s="5" t="s">
        <v>269</v>
      </c>
      <c r="D85" s="5" t="s">
        <v>159</v>
      </c>
      <c r="E85" s="5">
        <v>2318</v>
      </c>
      <c r="F85" s="5">
        <v>2100</v>
      </c>
      <c r="G85" s="5">
        <v>741</v>
      </c>
      <c r="H85" s="5">
        <v>530376</v>
      </c>
      <c r="I85" s="5">
        <v>187146.96</v>
      </c>
      <c r="J85" s="46">
        <v>0.35285714285714287</v>
      </c>
      <c r="K85" s="46">
        <v>0.35285714285714287</v>
      </c>
    </row>
    <row r="86" spans="1:11">
      <c r="A86" s="5" t="s">
        <v>272</v>
      </c>
      <c r="B86" s="5" t="s">
        <v>7</v>
      </c>
      <c r="C86" s="5" t="s">
        <v>269</v>
      </c>
      <c r="D86" s="5" t="s">
        <v>159</v>
      </c>
      <c r="E86" s="5" t="s">
        <v>273</v>
      </c>
      <c r="F86" s="5">
        <v>9000</v>
      </c>
      <c r="G86" s="5">
        <v>720</v>
      </c>
      <c r="H86" s="5">
        <v>2273040</v>
      </c>
      <c r="I86" s="5">
        <v>181843.20000000001</v>
      </c>
      <c r="J86" s="46">
        <v>0.08</v>
      </c>
      <c r="K86" s="46">
        <v>0.08</v>
      </c>
    </row>
    <row r="87" spans="1:11">
      <c r="A87" s="5" t="s">
        <v>272</v>
      </c>
      <c r="B87" s="5" t="s">
        <v>7</v>
      </c>
      <c r="C87" s="5" t="s">
        <v>269</v>
      </c>
      <c r="D87" s="5" t="s">
        <v>159</v>
      </c>
      <c r="E87" s="5" t="s">
        <v>274</v>
      </c>
      <c r="F87" s="5">
        <v>750</v>
      </c>
      <c r="G87" s="5">
        <v>3792</v>
      </c>
      <c r="H87" s="5">
        <v>189420</v>
      </c>
      <c r="I87" s="5">
        <v>957707.52</v>
      </c>
      <c r="J87" s="46">
        <v>5.056</v>
      </c>
      <c r="K87" s="46">
        <v>5.056</v>
      </c>
    </row>
    <row r="88" spans="1:11">
      <c r="A88" s="5" t="s">
        <v>272</v>
      </c>
      <c r="B88" s="5" t="s">
        <v>7</v>
      </c>
      <c r="C88" s="5" t="s">
        <v>269</v>
      </c>
      <c r="D88" s="5" t="s">
        <v>159</v>
      </c>
      <c r="E88" s="5" t="s">
        <v>86</v>
      </c>
      <c r="F88" s="5">
        <v>1400</v>
      </c>
      <c r="G88" s="5">
        <v>276</v>
      </c>
      <c r="H88" s="5">
        <v>353584</v>
      </c>
      <c r="I88" s="5">
        <v>69706.559999999998</v>
      </c>
      <c r="J88" s="46">
        <v>0.19714285714285715</v>
      </c>
      <c r="K88" s="46">
        <v>0.19714285714285715</v>
      </c>
    </row>
    <row r="89" spans="1:11">
      <c r="A89" s="5" t="s">
        <v>272</v>
      </c>
      <c r="B89" s="5" t="s">
        <v>7</v>
      </c>
      <c r="C89" s="5" t="s">
        <v>269</v>
      </c>
      <c r="D89" s="5" t="s">
        <v>159</v>
      </c>
      <c r="E89" s="5" t="s">
        <v>275</v>
      </c>
      <c r="F89" s="5">
        <v>900</v>
      </c>
      <c r="G89" s="5">
        <v>875</v>
      </c>
      <c r="H89" s="5">
        <v>227304</v>
      </c>
      <c r="I89" s="5">
        <v>220990</v>
      </c>
      <c r="J89" s="46">
        <v>0.97222222222222221</v>
      </c>
      <c r="K89" s="46">
        <v>0.97222222222222221</v>
      </c>
    </row>
    <row r="90" spans="1:11">
      <c r="A90" s="5" t="s">
        <v>272</v>
      </c>
      <c r="B90" s="5" t="s">
        <v>7</v>
      </c>
      <c r="C90" s="5" t="s">
        <v>269</v>
      </c>
      <c r="D90" s="5" t="s">
        <v>159</v>
      </c>
      <c r="E90" s="5" t="s">
        <v>217</v>
      </c>
      <c r="F90" s="5">
        <v>0</v>
      </c>
      <c r="G90" s="5">
        <v>7848</v>
      </c>
      <c r="H90" s="5">
        <v>0</v>
      </c>
      <c r="I90" s="5">
        <v>1982090.8800000001</v>
      </c>
      <c r="J90" s="46" t="e">
        <v>#DIV/0!</v>
      </c>
      <c r="K90" s="46" t="e">
        <v>#DIV/0!</v>
      </c>
    </row>
    <row r="91" spans="1:11">
      <c r="A91" s="5" t="s">
        <v>270</v>
      </c>
      <c r="B91" s="5" t="s">
        <v>7</v>
      </c>
      <c r="C91" s="5" t="s">
        <v>271</v>
      </c>
      <c r="D91" s="5" t="s">
        <v>282</v>
      </c>
      <c r="E91" s="5">
        <v>509</v>
      </c>
      <c r="F91" s="5">
        <v>0</v>
      </c>
      <c r="G91" s="5">
        <v>720</v>
      </c>
      <c r="H91" s="5">
        <v>0</v>
      </c>
      <c r="I91" s="5">
        <v>180000</v>
      </c>
      <c r="J91" s="46" t="e">
        <v>#DIV/0!</v>
      </c>
      <c r="K91" s="46" t="e">
        <v>#DIV/0!</v>
      </c>
    </row>
    <row r="92" spans="1:11">
      <c r="A92" s="5" t="s">
        <v>272</v>
      </c>
      <c r="B92" s="5" t="s">
        <v>7</v>
      </c>
      <c r="C92" s="5" t="s">
        <v>269</v>
      </c>
      <c r="D92" s="5" t="s">
        <v>282</v>
      </c>
      <c r="E92" s="5">
        <v>2111</v>
      </c>
      <c r="F92" s="5">
        <v>1200</v>
      </c>
      <c r="G92" s="5">
        <v>2487</v>
      </c>
      <c r="H92" s="5">
        <v>303072</v>
      </c>
      <c r="I92" s="5">
        <v>628116.72</v>
      </c>
      <c r="J92" s="46">
        <v>2.0724999999999998</v>
      </c>
      <c r="K92" s="46">
        <v>2.0724999999999998</v>
      </c>
    </row>
    <row r="93" spans="1:11">
      <c r="A93" s="5" t="s">
        <v>272</v>
      </c>
      <c r="B93" s="5" t="s">
        <v>7</v>
      </c>
      <c r="C93" s="5" t="s">
        <v>269</v>
      </c>
      <c r="D93" s="5" t="s">
        <v>282</v>
      </c>
      <c r="E93" s="5">
        <v>2121</v>
      </c>
      <c r="F93" s="5">
        <v>1200</v>
      </c>
      <c r="G93" s="5">
        <v>0</v>
      </c>
      <c r="H93" s="5">
        <v>303072</v>
      </c>
      <c r="I93" s="5">
        <v>0</v>
      </c>
      <c r="J93" s="46">
        <v>0</v>
      </c>
      <c r="K93" s="46">
        <v>0</v>
      </c>
    </row>
    <row r="94" spans="1:11">
      <c r="A94" s="5" t="s">
        <v>272</v>
      </c>
      <c r="B94" s="5" t="s">
        <v>7</v>
      </c>
      <c r="C94" s="5" t="s">
        <v>269</v>
      </c>
      <c r="D94" s="5" t="s">
        <v>282</v>
      </c>
      <c r="E94" s="5">
        <v>2233</v>
      </c>
      <c r="F94" s="5">
        <v>1800</v>
      </c>
      <c r="G94" s="5">
        <v>645</v>
      </c>
      <c r="H94" s="5">
        <v>454608</v>
      </c>
      <c r="I94" s="5">
        <v>162901.20000000001</v>
      </c>
      <c r="J94" s="46">
        <v>0.35833333333333334</v>
      </c>
      <c r="K94" s="46">
        <v>0.35833333333333334</v>
      </c>
    </row>
    <row r="95" spans="1:11">
      <c r="A95" s="5" t="s">
        <v>272</v>
      </c>
      <c r="B95" s="5" t="s">
        <v>7</v>
      </c>
      <c r="C95" s="5" t="s">
        <v>269</v>
      </c>
      <c r="D95" s="5" t="s">
        <v>282</v>
      </c>
      <c r="E95" s="5">
        <v>2253</v>
      </c>
      <c r="F95" s="5">
        <v>150</v>
      </c>
      <c r="G95" s="5">
        <v>108</v>
      </c>
      <c r="H95" s="5">
        <v>37884</v>
      </c>
      <c r="I95" s="5">
        <v>27276.48</v>
      </c>
      <c r="J95" s="46">
        <v>0.72</v>
      </c>
      <c r="K95" s="46">
        <v>0.72</v>
      </c>
    </row>
    <row r="96" spans="1:11">
      <c r="A96" s="5" t="s">
        <v>272</v>
      </c>
      <c r="B96" s="5" t="s">
        <v>7</v>
      </c>
      <c r="C96" s="5" t="s">
        <v>269</v>
      </c>
      <c r="D96" s="5" t="s">
        <v>282</v>
      </c>
      <c r="E96" s="5" t="s">
        <v>273</v>
      </c>
      <c r="F96" s="5">
        <v>900</v>
      </c>
      <c r="G96" s="5">
        <v>0</v>
      </c>
      <c r="H96" s="5">
        <v>227304</v>
      </c>
      <c r="I96" s="5">
        <v>0</v>
      </c>
      <c r="J96" s="46">
        <v>0</v>
      </c>
      <c r="K96" s="46">
        <v>0</v>
      </c>
    </row>
    <row r="97" spans="1:11">
      <c r="A97" s="5" t="s">
        <v>272</v>
      </c>
      <c r="B97" s="5" t="s">
        <v>7</v>
      </c>
      <c r="C97" s="5" t="s">
        <v>269</v>
      </c>
      <c r="D97" s="5" t="s">
        <v>282</v>
      </c>
      <c r="E97" s="5" t="s">
        <v>274</v>
      </c>
      <c r="F97" s="5">
        <v>300</v>
      </c>
      <c r="G97" s="5">
        <v>189</v>
      </c>
      <c r="H97" s="5">
        <v>75768</v>
      </c>
      <c r="I97" s="5">
        <v>47733.840000000004</v>
      </c>
      <c r="J97" s="46">
        <v>0.63</v>
      </c>
      <c r="K97" s="46">
        <v>0.63</v>
      </c>
    </row>
    <row r="98" spans="1:11">
      <c r="A98" s="5" t="s">
        <v>272</v>
      </c>
      <c r="B98" s="5" t="s">
        <v>7</v>
      </c>
      <c r="C98" s="5" t="s">
        <v>269</v>
      </c>
      <c r="D98" s="5" t="s">
        <v>282</v>
      </c>
      <c r="E98" s="5" t="s">
        <v>86</v>
      </c>
      <c r="F98" s="5">
        <v>450</v>
      </c>
      <c r="G98" s="5">
        <v>0</v>
      </c>
      <c r="H98" s="5">
        <v>113652</v>
      </c>
      <c r="I98" s="5">
        <v>0</v>
      </c>
      <c r="J98" s="46">
        <v>0</v>
      </c>
      <c r="K98" s="46">
        <v>0</v>
      </c>
    </row>
    <row r="99" spans="1:11">
      <c r="A99" s="5" t="s">
        <v>278</v>
      </c>
      <c r="B99" s="5" t="s">
        <v>7</v>
      </c>
      <c r="C99" s="5" t="s">
        <v>271</v>
      </c>
      <c r="D99" s="5" t="s">
        <v>282</v>
      </c>
      <c r="E99" s="5">
        <v>601</v>
      </c>
      <c r="F99" s="5">
        <v>0</v>
      </c>
      <c r="G99" s="5">
        <v>2000</v>
      </c>
      <c r="H99" s="5">
        <v>0</v>
      </c>
      <c r="I99" s="5">
        <v>110000</v>
      </c>
      <c r="J99" s="46" t="e">
        <v>#DIV/0!</v>
      </c>
      <c r="K99" s="46" t="e">
        <v>#DIV/0!</v>
      </c>
    </row>
    <row r="100" spans="1:11">
      <c r="A100" s="5" t="s">
        <v>268</v>
      </c>
      <c r="B100" s="5" t="s">
        <v>7</v>
      </c>
      <c r="C100" s="5" t="s">
        <v>269</v>
      </c>
      <c r="D100" s="5" t="s">
        <v>283</v>
      </c>
      <c r="E100" s="5">
        <v>4001</v>
      </c>
      <c r="F100" s="5">
        <v>0</v>
      </c>
      <c r="G100" s="5">
        <v>64</v>
      </c>
      <c r="H100" s="5">
        <v>0</v>
      </c>
      <c r="I100" s="5">
        <v>11397.12</v>
      </c>
      <c r="J100" s="46" t="e">
        <v>#DIV/0!</v>
      </c>
      <c r="K100" s="46" t="e">
        <v>#DIV/0!</v>
      </c>
    </row>
    <row r="101" spans="1:11">
      <c r="A101" s="5" t="s">
        <v>272</v>
      </c>
      <c r="B101" s="5" t="s">
        <v>7</v>
      </c>
      <c r="C101" s="5" t="s">
        <v>269</v>
      </c>
      <c r="D101" s="5" t="s">
        <v>283</v>
      </c>
      <c r="E101" s="5">
        <v>2111</v>
      </c>
      <c r="F101" s="5">
        <v>1000</v>
      </c>
      <c r="G101" s="5">
        <v>1284</v>
      </c>
      <c r="H101" s="5">
        <v>252560</v>
      </c>
      <c r="I101" s="5">
        <v>324287.03999999998</v>
      </c>
      <c r="J101" s="46">
        <v>1.284</v>
      </c>
      <c r="K101" s="46">
        <v>1.2839999999999998</v>
      </c>
    </row>
    <row r="102" spans="1:11">
      <c r="A102" s="5" t="s">
        <v>272</v>
      </c>
      <c r="B102" s="5" t="s">
        <v>7</v>
      </c>
      <c r="C102" s="5" t="s">
        <v>269</v>
      </c>
      <c r="D102" s="5" t="s">
        <v>283</v>
      </c>
      <c r="E102" s="5">
        <v>2121</v>
      </c>
      <c r="F102" s="5">
        <v>0</v>
      </c>
      <c r="G102" s="5">
        <v>105</v>
      </c>
      <c r="H102" s="5">
        <v>0</v>
      </c>
      <c r="I102" s="5">
        <v>26518.799999999999</v>
      </c>
      <c r="J102" s="46" t="e">
        <v>#DIV/0!</v>
      </c>
      <c r="K102" s="46" t="e">
        <v>#DIV/0!</v>
      </c>
    </row>
    <row r="103" spans="1:11">
      <c r="A103" s="5" t="s">
        <v>272</v>
      </c>
      <c r="B103" s="5" t="s">
        <v>7</v>
      </c>
      <c r="C103" s="5" t="s">
        <v>269</v>
      </c>
      <c r="D103" s="5" t="s">
        <v>283</v>
      </c>
      <c r="E103" s="5">
        <v>2233</v>
      </c>
      <c r="F103" s="5">
        <v>300</v>
      </c>
      <c r="G103" s="5">
        <v>0</v>
      </c>
      <c r="H103" s="5">
        <v>75768</v>
      </c>
      <c r="I103" s="5">
        <v>0</v>
      </c>
      <c r="J103" s="46">
        <v>0</v>
      </c>
      <c r="K103" s="46">
        <v>0</v>
      </c>
    </row>
    <row r="104" spans="1:11">
      <c r="A104" s="5" t="s">
        <v>272</v>
      </c>
      <c r="B104" s="5" t="s">
        <v>7</v>
      </c>
      <c r="C104" s="5" t="s">
        <v>269</v>
      </c>
      <c r="D104" s="5" t="s">
        <v>283</v>
      </c>
      <c r="E104" s="5">
        <v>2253</v>
      </c>
      <c r="F104" s="5">
        <v>300</v>
      </c>
      <c r="G104" s="5">
        <v>435</v>
      </c>
      <c r="H104" s="5">
        <v>75768</v>
      </c>
      <c r="I104" s="5">
        <v>109863.6</v>
      </c>
      <c r="J104" s="46">
        <v>1.45</v>
      </c>
      <c r="K104" s="46">
        <v>1.4500000000000002</v>
      </c>
    </row>
    <row r="105" spans="1:11">
      <c r="A105" s="5" t="s">
        <v>272</v>
      </c>
      <c r="B105" s="5" t="s">
        <v>7</v>
      </c>
      <c r="C105" s="5" t="s">
        <v>269</v>
      </c>
      <c r="D105" s="5" t="s">
        <v>283</v>
      </c>
      <c r="E105" s="5" t="s">
        <v>273</v>
      </c>
      <c r="F105" s="5">
        <v>3000</v>
      </c>
      <c r="G105" s="5">
        <v>57</v>
      </c>
      <c r="H105" s="5">
        <v>757680</v>
      </c>
      <c r="I105" s="5">
        <v>14395.92</v>
      </c>
      <c r="J105" s="46">
        <v>1.9E-2</v>
      </c>
      <c r="K105" s="46">
        <v>1.9E-2</v>
      </c>
    </row>
    <row r="106" spans="1:11">
      <c r="A106" s="5" t="s">
        <v>272</v>
      </c>
      <c r="B106" s="5" t="s">
        <v>7</v>
      </c>
      <c r="C106" s="5" t="s">
        <v>269</v>
      </c>
      <c r="D106" s="5" t="s">
        <v>283</v>
      </c>
      <c r="E106" s="5" t="s">
        <v>274</v>
      </c>
      <c r="F106" s="5">
        <v>400</v>
      </c>
      <c r="G106" s="5">
        <v>147</v>
      </c>
      <c r="H106" s="5">
        <v>101024</v>
      </c>
      <c r="I106" s="5">
        <v>37126.32</v>
      </c>
      <c r="J106" s="46">
        <v>0.36749999999999999</v>
      </c>
      <c r="K106" s="46">
        <v>0.36749999999999999</v>
      </c>
    </row>
    <row r="107" spans="1:11">
      <c r="A107" s="5" t="s">
        <v>272</v>
      </c>
      <c r="B107" s="5" t="s">
        <v>7</v>
      </c>
      <c r="C107" s="5" t="s">
        <v>269</v>
      </c>
      <c r="D107" s="5" t="s">
        <v>283</v>
      </c>
      <c r="E107" s="5" t="s">
        <v>275</v>
      </c>
      <c r="F107" s="5">
        <v>0</v>
      </c>
      <c r="G107" s="5">
        <v>60</v>
      </c>
      <c r="H107" s="5">
        <v>0</v>
      </c>
      <c r="I107" s="5">
        <v>15153.6</v>
      </c>
      <c r="J107" s="46" t="e">
        <v>#DIV/0!</v>
      </c>
      <c r="K107" s="46" t="e">
        <v>#DIV/0!</v>
      </c>
    </row>
    <row r="108" spans="1:11">
      <c r="A108" s="18" t="s">
        <v>284</v>
      </c>
      <c r="B108" s="18"/>
      <c r="C108" s="18"/>
      <c r="D108" s="18"/>
      <c r="E108" s="18"/>
      <c r="F108" s="18">
        <v>109000</v>
      </c>
      <c r="G108" s="18">
        <v>125502</v>
      </c>
      <c r="H108" s="18">
        <v>27161900</v>
      </c>
      <c r="I108" s="18">
        <v>30795049.760000002</v>
      </c>
      <c r="J108" s="47">
        <v>1.1513944954128441</v>
      </c>
      <c r="K108" s="47">
        <v>1.1337590433658913</v>
      </c>
    </row>
    <row r="111" spans="1:11">
      <c r="A111" s="42" t="s">
        <v>257</v>
      </c>
      <c r="B111" s="42" t="s">
        <v>7</v>
      </c>
    </row>
    <row r="112" spans="1:11" ht="45">
      <c r="A112" s="44" t="s">
        <v>258</v>
      </c>
      <c r="B112" s="44" t="s">
        <v>259</v>
      </c>
      <c r="C112" s="44" t="s">
        <v>262</v>
      </c>
      <c r="D112" s="44" t="s">
        <v>263</v>
      </c>
      <c r="E112" s="44" t="s">
        <v>264</v>
      </c>
      <c r="F112" s="44" t="s">
        <v>265</v>
      </c>
      <c r="G112" s="48" t="s">
        <v>266</v>
      </c>
      <c r="H112" s="48" t="s">
        <v>267</v>
      </c>
    </row>
    <row r="113" spans="1:9">
      <c r="A113" s="5" t="s">
        <v>268</v>
      </c>
      <c r="B113" s="5" t="s">
        <v>269</v>
      </c>
      <c r="C113" s="5">
        <v>0</v>
      </c>
      <c r="D113" s="5">
        <v>1280</v>
      </c>
      <c r="E113" s="5">
        <v>0</v>
      </c>
      <c r="F113" s="5">
        <v>227942.40000000002</v>
      </c>
      <c r="G113" s="49" t="e">
        <v>#DIV/0!</v>
      </c>
      <c r="H113" s="49" t="e">
        <v>#DIV/0!</v>
      </c>
    </row>
    <row r="114" spans="1:9">
      <c r="A114" s="5" t="s">
        <v>270</v>
      </c>
      <c r="B114" s="5" t="s">
        <v>271</v>
      </c>
      <c r="C114" s="5">
        <v>0</v>
      </c>
      <c r="D114" s="5">
        <v>1343</v>
      </c>
      <c r="E114" s="5">
        <v>0</v>
      </c>
      <c r="F114" s="5">
        <v>335750</v>
      </c>
      <c r="G114" s="49" t="e">
        <v>#DIV/0!</v>
      </c>
      <c r="H114" s="49" t="e">
        <v>#DIV/0!</v>
      </c>
    </row>
    <row r="115" spans="1:9">
      <c r="A115" s="5" t="s">
        <v>272</v>
      </c>
      <c r="B115" s="5" t="s">
        <v>269</v>
      </c>
      <c r="C115" s="5">
        <v>107000</v>
      </c>
      <c r="D115" s="5">
        <v>118466</v>
      </c>
      <c r="E115" s="5">
        <v>27023920</v>
      </c>
      <c r="F115" s="5">
        <v>29919746</v>
      </c>
      <c r="G115" s="49">
        <f>F115/E115*100</f>
        <v>110.71578808699849</v>
      </c>
      <c r="H115" s="49">
        <v>1.1071588785046729</v>
      </c>
    </row>
    <row r="116" spans="1:9">
      <c r="A116" s="5" t="s">
        <v>272</v>
      </c>
      <c r="B116" s="5" t="s">
        <v>271</v>
      </c>
      <c r="C116" s="5">
        <v>2000</v>
      </c>
      <c r="D116" s="5">
        <v>560</v>
      </c>
      <c r="E116" s="5">
        <v>137980</v>
      </c>
      <c r="F116" s="5">
        <v>38634.399999999994</v>
      </c>
      <c r="G116" s="49">
        <v>0.28000000000000003</v>
      </c>
      <c r="H116" s="49">
        <v>0.27999999999999997</v>
      </c>
    </row>
    <row r="117" spans="1:9">
      <c r="A117" s="5" t="s">
        <v>278</v>
      </c>
      <c r="B117" s="5" t="s">
        <v>271</v>
      </c>
      <c r="C117" s="5">
        <v>0</v>
      </c>
      <c r="D117" s="5">
        <v>3540</v>
      </c>
      <c r="E117" s="5">
        <v>0</v>
      </c>
      <c r="F117" s="5">
        <v>177000</v>
      </c>
      <c r="G117" s="49" t="e">
        <v>#DIV/0!</v>
      </c>
      <c r="H117" s="49" t="e">
        <v>#DIV/0!</v>
      </c>
    </row>
    <row r="118" spans="1:9">
      <c r="A118" s="1" t="s">
        <v>284</v>
      </c>
      <c r="B118" s="1"/>
      <c r="C118" s="1">
        <v>109000</v>
      </c>
      <c r="D118" s="1">
        <v>125502</v>
      </c>
      <c r="E118" s="1">
        <v>27161900</v>
      </c>
      <c r="F118" s="1">
        <f>SUM(F113:F117)</f>
        <v>30699072.799999997</v>
      </c>
      <c r="G118" s="50">
        <v>1.1513944954128441</v>
      </c>
      <c r="H118" s="50">
        <v>1.1337590433658911</v>
      </c>
    </row>
    <row r="121" spans="1:9" ht="45">
      <c r="A121" s="44" t="s">
        <v>259</v>
      </c>
      <c r="B121" s="44" t="s">
        <v>262</v>
      </c>
      <c r="C121" s="44" t="s">
        <v>263</v>
      </c>
      <c r="D121" s="44" t="s">
        <v>264</v>
      </c>
      <c r="E121" s="44" t="s">
        <v>265</v>
      </c>
      <c r="F121" s="48" t="s">
        <v>285</v>
      </c>
      <c r="G121" s="48" t="s">
        <v>286</v>
      </c>
      <c r="H121" s="52"/>
      <c r="I121" s="52"/>
    </row>
    <row r="122" spans="1:9">
      <c r="A122" s="5" t="s">
        <v>269</v>
      </c>
      <c r="B122" s="5">
        <v>107000</v>
      </c>
      <c r="C122" s="5">
        <v>119746</v>
      </c>
      <c r="D122" s="5">
        <v>27023920</v>
      </c>
      <c r="E122" s="5">
        <v>30147715.359999999</v>
      </c>
      <c r="F122" s="49">
        <v>1.1191214953271027</v>
      </c>
      <c r="G122" s="49">
        <v>1.1155937169737034</v>
      </c>
    </row>
    <row r="123" spans="1:9">
      <c r="A123" s="5" t="s">
        <v>271</v>
      </c>
      <c r="B123" s="5">
        <v>2000</v>
      </c>
      <c r="C123" s="5">
        <v>5756</v>
      </c>
      <c r="D123" s="5">
        <v>137980</v>
      </c>
      <c r="E123" s="5">
        <v>647334.40000000002</v>
      </c>
      <c r="F123" s="49">
        <v>2.8780000000000001</v>
      </c>
      <c r="G123" s="49">
        <v>4.6915089143354107</v>
      </c>
    </row>
    <row r="124" spans="1:9">
      <c r="A124" s="18" t="s">
        <v>284</v>
      </c>
      <c r="B124" s="18">
        <v>109000</v>
      </c>
      <c r="C124" s="18">
        <v>125502</v>
      </c>
      <c r="D124" s="18">
        <v>27161900</v>
      </c>
      <c r="E124" s="18">
        <v>30795049.759999998</v>
      </c>
      <c r="F124" s="51">
        <v>1.1513944954128441</v>
      </c>
      <c r="G124" s="51">
        <v>1.1337590433658911</v>
      </c>
    </row>
    <row r="126" spans="1:9">
      <c r="A126" s="24" t="s">
        <v>3</v>
      </c>
      <c r="B126" s="24" t="s">
        <v>289</v>
      </c>
    </row>
    <row r="127" spans="1:9">
      <c r="A127" s="53" t="s">
        <v>292</v>
      </c>
      <c r="B127" s="5">
        <v>31250</v>
      </c>
    </row>
    <row r="128" spans="1:9">
      <c r="A128" s="53" t="s">
        <v>291</v>
      </c>
      <c r="B128" s="5">
        <v>3025000</v>
      </c>
    </row>
    <row r="129" spans="1:4">
      <c r="A129" s="53" t="s">
        <v>290</v>
      </c>
      <c r="B129" s="5">
        <v>20093760</v>
      </c>
    </row>
    <row r="130" spans="1:4">
      <c r="A130" s="22" t="s">
        <v>1</v>
      </c>
      <c r="B130" s="22">
        <f>SUM(B127:B129)</f>
        <v>23150010</v>
      </c>
    </row>
    <row r="131" spans="1:4">
      <c r="D131">
        <f>B130/E124*100</f>
        <v>75.174452324054315</v>
      </c>
    </row>
  </sheetData>
  <pageMargins left="0.7" right="0.7" top="0.75" bottom="0.75" header="0.3" footer="0.3"/>
  <pageSetup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7" workbookViewId="0">
      <selection activeCell="B10" sqref="B10:E15"/>
    </sheetView>
  </sheetViews>
  <sheetFormatPr defaultRowHeight="15"/>
  <cols>
    <col min="1" max="1" width="26.42578125" customWidth="1"/>
    <col min="2" max="2" width="12.42578125" bestFit="1" customWidth="1"/>
    <col min="3" max="3" width="23.140625" bestFit="1" customWidth="1"/>
    <col min="4" max="4" width="18.85546875" bestFit="1" customWidth="1"/>
    <col min="5" max="5" width="15" bestFit="1" customWidth="1"/>
    <col min="6" max="6" width="10.5703125" bestFit="1" customWidth="1"/>
  </cols>
  <sheetData>
    <row r="1" spans="1:17">
      <c r="A1" s="2" t="s">
        <v>64</v>
      </c>
    </row>
    <row r="3" spans="1:17" ht="90">
      <c r="A3" s="11" t="s">
        <v>65</v>
      </c>
      <c r="C3" s="18" t="s">
        <v>247</v>
      </c>
      <c r="D3" s="18" t="s">
        <v>248</v>
      </c>
      <c r="E3" s="7" t="s">
        <v>8</v>
      </c>
      <c r="F3" s="7" t="s">
        <v>38</v>
      </c>
      <c r="O3" s="158" t="s">
        <v>43</v>
      </c>
      <c r="P3" s="158"/>
      <c r="Q3" s="158"/>
    </row>
    <row r="4" spans="1:17" ht="75" customHeight="1">
      <c r="C4" s="5">
        <v>25</v>
      </c>
      <c r="D4" s="5">
        <v>25</v>
      </c>
      <c r="E4" s="5">
        <f>D4/C4%</f>
        <v>100</v>
      </c>
      <c r="F4" s="5">
        <v>100</v>
      </c>
      <c r="O4" s="159" t="s">
        <v>44</v>
      </c>
      <c r="P4" s="159"/>
      <c r="Q4" s="159"/>
    </row>
    <row r="5" spans="1:17" ht="75" customHeight="1">
      <c r="C5" s="28"/>
      <c r="D5" s="28"/>
      <c r="E5" s="28"/>
      <c r="F5" s="28"/>
      <c r="O5" s="30"/>
      <c r="P5" s="30"/>
      <c r="Q5" s="30"/>
    </row>
    <row r="6" spans="1:17" ht="75" customHeight="1">
      <c r="C6" s="28"/>
      <c r="D6" s="28"/>
      <c r="E6" s="28"/>
      <c r="F6" s="28"/>
      <c r="O6" s="30"/>
      <c r="P6" s="30"/>
      <c r="Q6" s="30"/>
    </row>
    <row r="7" spans="1:17" ht="30">
      <c r="O7" s="12" t="s">
        <v>34</v>
      </c>
      <c r="P7" s="12" t="s">
        <v>2</v>
      </c>
      <c r="Q7" s="12" t="s">
        <v>35</v>
      </c>
    </row>
    <row r="8" spans="1:17">
      <c r="O8" s="12">
        <v>100</v>
      </c>
      <c r="P8" s="12">
        <v>100</v>
      </c>
      <c r="Q8" s="12">
        <v>100</v>
      </c>
    </row>
    <row r="9" spans="1:17">
      <c r="O9" s="12">
        <v>100</v>
      </c>
      <c r="P9" s="12" t="s">
        <v>45</v>
      </c>
      <c r="Q9" s="12">
        <v>0</v>
      </c>
    </row>
    <row r="10" spans="1:17" ht="75">
      <c r="A10" s="11" t="s">
        <v>66</v>
      </c>
      <c r="B10" s="26" t="s">
        <v>140</v>
      </c>
      <c r="C10" s="95" t="s">
        <v>784</v>
      </c>
      <c r="D10" s="7" t="s">
        <v>68</v>
      </c>
      <c r="E10" s="7" t="s">
        <v>2</v>
      </c>
      <c r="F10" s="7" t="s">
        <v>38</v>
      </c>
      <c r="O10" s="12">
        <v>100</v>
      </c>
      <c r="P10" s="12">
        <v>80</v>
      </c>
      <c r="Q10" s="12">
        <v>80</v>
      </c>
    </row>
    <row r="11" spans="1:17">
      <c r="B11" s="3" t="s">
        <v>67</v>
      </c>
      <c r="C11" s="5">
        <v>360</v>
      </c>
      <c r="D11" s="5">
        <v>326</v>
      </c>
      <c r="E11" s="5">
        <f>D11/C11%</f>
        <v>90.555555555555557</v>
      </c>
      <c r="F11" s="5"/>
      <c r="O11" s="12">
        <v>100</v>
      </c>
      <c r="P11" s="12">
        <v>110</v>
      </c>
      <c r="Q11" s="12">
        <v>100</v>
      </c>
    </row>
    <row r="12" spans="1:17">
      <c r="B12" s="96" t="s">
        <v>785</v>
      </c>
      <c r="C12" s="5">
        <v>180</v>
      </c>
      <c r="D12" s="5">
        <v>150</v>
      </c>
      <c r="E12" s="5">
        <f t="shared" ref="E12:E15" si="0">D12/C12%</f>
        <v>83.333333333333329</v>
      </c>
    </row>
    <row r="13" spans="1:17">
      <c r="B13" s="96" t="s">
        <v>786</v>
      </c>
      <c r="C13" s="3">
        <v>150</v>
      </c>
      <c r="D13" s="5">
        <v>120</v>
      </c>
      <c r="E13" s="5">
        <f t="shared" si="0"/>
        <v>80</v>
      </c>
    </row>
    <row r="14" spans="1:17">
      <c r="B14" s="96" t="s">
        <v>787</v>
      </c>
      <c r="C14" s="5">
        <v>120</v>
      </c>
      <c r="D14" s="5">
        <v>81</v>
      </c>
      <c r="E14" s="5">
        <f t="shared" si="0"/>
        <v>67.5</v>
      </c>
    </row>
    <row r="15" spans="1:17">
      <c r="B15" s="3" t="s">
        <v>1</v>
      </c>
      <c r="C15" s="5">
        <f>C11+C12+C13+C14</f>
        <v>810</v>
      </c>
      <c r="D15" s="5">
        <f>SUM(D11:D14)</f>
        <v>677</v>
      </c>
      <c r="E15" s="5">
        <f t="shared" si="0"/>
        <v>83.580246913580254</v>
      </c>
      <c r="F15" s="16">
        <v>81</v>
      </c>
    </row>
  </sheetData>
  <mergeCells count="2">
    <mergeCell ref="O3:Q3"/>
    <mergeCell ref="O4:Q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68"/>
  <sheetViews>
    <sheetView topLeftCell="N1" workbookViewId="0">
      <selection activeCell="N2" sqref="N2"/>
    </sheetView>
  </sheetViews>
  <sheetFormatPr defaultRowHeight="15"/>
  <sheetData>
    <row r="1" spans="1:30">
      <c r="A1" s="42"/>
      <c r="B1" s="42"/>
      <c r="C1" s="42"/>
      <c r="D1" s="42"/>
      <c r="E1" s="42"/>
      <c r="F1" s="42"/>
      <c r="G1" s="42"/>
      <c r="H1" s="42"/>
      <c r="I1" s="42"/>
      <c r="J1" s="41">
        <f>SUBTOTAL(109,J3:J299)</f>
        <v>920820</v>
      </c>
      <c r="K1" s="42"/>
      <c r="L1" s="42"/>
      <c r="M1" s="42"/>
      <c r="N1" s="42"/>
      <c r="O1" s="42"/>
      <c r="P1" s="42"/>
      <c r="Q1" s="42"/>
      <c r="R1" s="42"/>
      <c r="S1" s="42"/>
      <c r="T1" s="42"/>
      <c r="U1" s="42"/>
      <c r="V1" s="42"/>
      <c r="W1" s="42"/>
      <c r="X1" s="42"/>
      <c r="Y1" s="42"/>
      <c r="Z1" s="42"/>
      <c r="AA1" s="42"/>
      <c r="AB1" s="42"/>
      <c r="AC1" s="42"/>
      <c r="AD1" s="42"/>
    </row>
    <row r="2" spans="1:30" ht="60">
      <c r="A2" s="97" t="s">
        <v>504</v>
      </c>
      <c r="B2" s="97" t="s">
        <v>0</v>
      </c>
      <c r="C2" s="97" t="s">
        <v>788</v>
      </c>
      <c r="D2" s="97" t="s">
        <v>303</v>
      </c>
      <c r="E2" s="97" t="s">
        <v>205</v>
      </c>
      <c r="F2" s="97" t="s">
        <v>510</v>
      </c>
      <c r="G2" s="97" t="s">
        <v>85</v>
      </c>
      <c r="H2" s="97" t="s">
        <v>789</v>
      </c>
      <c r="I2" s="98" t="s">
        <v>790</v>
      </c>
      <c r="J2" s="98" t="s">
        <v>791</v>
      </c>
      <c r="K2" s="97" t="s">
        <v>792</v>
      </c>
      <c r="L2" s="97" t="s">
        <v>793</v>
      </c>
      <c r="M2" s="97" t="s">
        <v>794</v>
      </c>
      <c r="N2" s="97" t="s">
        <v>795</v>
      </c>
      <c r="O2" s="97" t="s">
        <v>796</v>
      </c>
      <c r="P2" s="97" t="s">
        <v>797</v>
      </c>
      <c r="Q2" s="97" t="s">
        <v>798</v>
      </c>
      <c r="R2" s="97" t="s">
        <v>799</v>
      </c>
      <c r="S2" s="99" t="s">
        <v>800</v>
      </c>
      <c r="T2" s="99" t="s">
        <v>801</v>
      </c>
      <c r="U2" s="99" t="s">
        <v>226</v>
      </c>
      <c r="V2" s="97" t="s">
        <v>802</v>
      </c>
      <c r="W2" s="99" t="s">
        <v>803</v>
      </c>
      <c r="X2" s="99" t="s">
        <v>804</v>
      </c>
      <c r="Y2" s="99" t="s">
        <v>805</v>
      </c>
      <c r="Z2" s="100" t="s">
        <v>806</v>
      </c>
      <c r="AA2" s="100" t="s">
        <v>10</v>
      </c>
      <c r="AB2" s="100" t="s">
        <v>506</v>
      </c>
      <c r="AC2" s="100" t="s">
        <v>10</v>
      </c>
      <c r="AD2" s="100" t="s">
        <v>807</v>
      </c>
    </row>
    <row r="3" spans="1:30">
      <c r="A3" s="66">
        <v>1</v>
      </c>
      <c r="B3" s="66" t="s">
        <v>7</v>
      </c>
      <c r="C3" s="66" t="s">
        <v>535</v>
      </c>
      <c r="D3" s="66" t="s">
        <v>475</v>
      </c>
      <c r="E3" s="4" t="s">
        <v>808</v>
      </c>
      <c r="F3" s="66" t="s">
        <v>178</v>
      </c>
      <c r="G3" s="66" t="s">
        <v>178</v>
      </c>
      <c r="H3" s="66" t="s">
        <v>809</v>
      </c>
      <c r="I3" s="66">
        <v>750</v>
      </c>
      <c r="J3" s="101">
        <v>4500</v>
      </c>
      <c r="K3" s="66">
        <v>400</v>
      </c>
      <c r="L3" s="102">
        <f>K3/J3</f>
        <v>8.8888888888888892E-2</v>
      </c>
      <c r="M3" s="66" t="s">
        <v>810</v>
      </c>
      <c r="N3" s="66" t="s">
        <v>811</v>
      </c>
      <c r="O3" s="66" t="s">
        <v>812</v>
      </c>
      <c r="P3" s="103" t="s">
        <v>556</v>
      </c>
      <c r="Q3" s="103"/>
      <c r="R3" s="104" t="s">
        <v>246</v>
      </c>
      <c r="S3" s="66">
        <v>2111</v>
      </c>
      <c r="T3" s="66" t="s">
        <v>813</v>
      </c>
      <c r="U3" s="66">
        <v>8720018049</v>
      </c>
      <c r="V3" s="66">
        <v>18</v>
      </c>
      <c r="W3" s="66" t="s">
        <v>556</v>
      </c>
      <c r="X3" s="66" t="s">
        <v>814</v>
      </c>
      <c r="Y3" s="104">
        <f>V3*10</f>
        <v>180</v>
      </c>
      <c r="Z3" s="66" t="s">
        <v>283</v>
      </c>
      <c r="AA3" s="66" t="s">
        <v>475</v>
      </c>
      <c r="AB3" s="66"/>
      <c r="AC3" s="66"/>
      <c r="AD3" s="66" t="s">
        <v>246</v>
      </c>
    </row>
    <row r="4" spans="1:30">
      <c r="A4" s="66">
        <v>2</v>
      </c>
      <c r="B4" s="66" t="s">
        <v>7</v>
      </c>
      <c r="C4" s="66" t="s">
        <v>535</v>
      </c>
      <c r="D4" s="66" t="s">
        <v>475</v>
      </c>
      <c r="E4" s="4" t="s">
        <v>815</v>
      </c>
      <c r="F4" s="66" t="s">
        <v>178</v>
      </c>
      <c r="G4" s="66" t="s">
        <v>178</v>
      </c>
      <c r="H4" s="66" t="s">
        <v>809</v>
      </c>
      <c r="I4" s="66">
        <v>650</v>
      </c>
      <c r="J4" s="101">
        <v>3900</v>
      </c>
      <c r="K4" s="66">
        <v>200</v>
      </c>
      <c r="L4" s="102">
        <f t="shared" ref="L4:L67" si="0">K4/J4</f>
        <v>5.128205128205128E-2</v>
      </c>
      <c r="M4" s="66" t="s">
        <v>810</v>
      </c>
      <c r="N4" s="66" t="s">
        <v>811</v>
      </c>
      <c r="O4" s="66" t="s">
        <v>812</v>
      </c>
      <c r="P4" s="103" t="s">
        <v>556</v>
      </c>
      <c r="Q4" s="66"/>
      <c r="R4" s="104" t="s">
        <v>246</v>
      </c>
      <c r="S4" s="66">
        <v>2233</v>
      </c>
      <c r="T4" s="66" t="s">
        <v>816</v>
      </c>
      <c r="U4" s="66">
        <v>9165393048</v>
      </c>
      <c r="V4" s="66">
        <v>29</v>
      </c>
      <c r="W4" s="66" t="s">
        <v>556</v>
      </c>
      <c r="X4" s="66" t="s">
        <v>817</v>
      </c>
      <c r="Y4" s="104">
        <f t="shared" ref="Y4:Y67" si="1">V4*10</f>
        <v>290</v>
      </c>
      <c r="Z4" s="66" t="s">
        <v>454</v>
      </c>
      <c r="AA4" s="66" t="s">
        <v>178</v>
      </c>
      <c r="AB4" s="66" t="s">
        <v>522</v>
      </c>
      <c r="AC4" s="66" t="s">
        <v>818</v>
      </c>
      <c r="AD4" s="66" t="s">
        <v>246</v>
      </c>
    </row>
    <row r="5" spans="1:30">
      <c r="A5" s="66">
        <v>3</v>
      </c>
      <c r="B5" s="66" t="s">
        <v>7</v>
      </c>
      <c r="C5" s="66" t="s">
        <v>535</v>
      </c>
      <c r="D5" s="66" t="s">
        <v>475</v>
      </c>
      <c r="E5" s="4" t="s">
        <v>819</v>
      </c>
      <c r="F5" s="66" t="s">
        <v>178</v>
      </c>
      <c r="G5" s="66" t="s">
        <v>178</v>
      </c>
      <c r="H5" s="66" t="s">
        <v>809</v>
      </c>
      <c r="I5" s="66">
        <v>800</v>
      </c>
      <c r="J5" s="101">
        <v>4800</v>
      </c>
      <c r="K5" s="66">
        <v>300</v>
      </c>
      <c r="L5" s="102">
        <f t="shared" si="0"/>
        <v>6.25E-2</v>
      </c>
      <c r="M5" s="66" t="s">
        <v>810</v>
      </c>
      <c r="N5" s="66" t="s">
        <v>811</v>
      </c>
      <c r="O5" s="66" t="s">
        <v>812</v>
      </c>
      <c r="P5" s="103" t="s">
        <v>556</v>
      </c>
      <c r="Q5" s="103"/>
      <c r="R5" s="104" t="s">
        <v>246</v>
      </c>
      <c r="S5" s="66">
        <v>2233</v>
      </c>
      <c r="T5" s="66" t="s">
        <v>820</v>
      </c>
      <c r="U5" s="66">
        <v>9329576647</v>
      </c>
      <c r="V5" s="66">
        <v>38</v>
      </c>
      <c r="W5" s="66" t="s">
        <v>246</v>
      </c>
      <c r="X5" s="105">
        <v>45148</v>
      </c>
      <c r="Y5" s="104">
        <f t="shared" si="1"/>
        <v>380</v>
      </c>
      <c r="Z5" s="66" t="s">
        <v>454</v>
      </c>
      <c r="AA5" s="66" t="s">
        <v>178</v>
      </c>
      <c r="AB5" s="66" t="s">
        <v>522</v>
      </c>
      <c r="AC5" s="66" t="s">
        <v>818</v>
      </c>
      <c r="AD5" s="66" t="s">
        <v>246</v>
      </c>
    </row>
    <row r="6" spans="1:30">
      <c r="A6" s="66">
        <v>4</v>
      </c>
      <c r="B6" s="66" t="s">
        <v>7</v>
      </c>
      <c r="C6" s="66" t="s">
        <v>535</v>
      </c>
      <c r="D6" s="66" t="s">
        <v>475</v>
      </c>
      <c r="E6" s="4" t="s">
        <v>821</v>
      </c>
      <c r="F6" s="66" t="s">
        <v>178</v>
      </c>
      <c r="G6" s="66" t="s">
        <v>178</v>
      </c>
      <c r="H6" s="66" t="s">
        <v>809</v>
      </c>
      <c r="I6" s="66">
        <v>550</v>
      </c>
      <c r="J6" s="101">
        <v>3300</v>
      </c>
      <c r="K6" s="66">
        <v>200</v>
      </c>
      <c r="L6" s="102">
        <f t="shared" si="0"/>
        <v>6.0606060606060608E-2</v>
      </c>
      <c r="M6" s="66" t="s">
        <v>810</v>
      </c>
      <c r="N6" s="66" t="s">
        <v>811</v>
      </c>
      <c r="O6" s="66" t="s">
        <v>812</v>
      </c>
      <c r="P6" s="103" t="s">
        <v>556</v>
      </c>
      <c r="Q6" s="66"/>
      <c r="R6" s="104" t="s">
        <v>246</v>
      </c>
      <c r="S6" s="66">
        <v>2253</v>
      </c>
      <c r="T6" s="35" t="s">
        <v>822</v>
      </c>
      <c r="U6" s="35">
        <v>7999701266</v>
      </c>
      <c r="V6" s="66">
        <v>28</v>
      </c>
      <c r="W6" s="66" t="s">
        <v>823</v>
      </c>
      <c r="X6" s="66" t="s">
        <v>824</v>
      </c>
      <c r="Y6" s="104">
        <f t="shared" si="1"/>
        <v>280</v>
      </c>
      <c r="Z6" s="66" t="s">
        <v>522</v>
      </c>
      <c r="AA6" s="66" t="s">
        <v>818</v>
      </c>
      <c r="AB6" s="66"/>
      <c r="AC6" s="66"/>
      <c r="AD6" s="66" t="s">
        <v>246</v>
      </c>
    </row>
    <row r="7" spans="1:30">
      <c r="A7" s="66">
        <v>5</v>
      </c>
      <c r="B7" s="66" t="s">
        <v>7</v>
      </c>
      <c r="C7" s="66" t="s">
        <v>535</v>
      </c>
      <c r="D7" s="66" t="s">
        <v>475</v>
      </c>
      <c r="E7" s="106" t="s">
        <v>825</v>
      </c>
      <c r="F7" s="66" t="s">
        <v>178</v>
      </c>
      <c r="G7" s="66" t="s">
        <v>178</v>
      </c>
      <c r="H7" s="66" t="s">
        <v>809</v>
      </c>
      <c r="I7" s="66">
        <v>500</v>
      </c>
      <c r="J7" s="101">
        <v>3000</v>
      </c>
      <c r="K7" s="66">
        <v>150</v>
      </c>
      <c r="L7" s="102">
        <f t="shared" si="0"/>
        <v>0.05</v>
      </c>
      <c r="M7" s="66" t="s">
        <v>810</v>
      </c>
      <c r="N7" s="66" t="s">
        <v>811</v>
      </c>
      <c r="O7" s="66" t="s">
        <v>812</v>
      </c>
      <c r="P7" s="103" t="s">
        <v>556</v>
      </c>
      <c r="Q7" s="103"/>
      <c r="R7" s="104" t="s">
        <v>246</v>
      </c>
      <c r="S7" s="66">
        <v>2233</v>
      </c>
      <c r="T7" s="66" t="s">
        <v>826</v>
      </c>
      <c r="U7" s="66">
        <v>9343936717</v>
      </c>
      <c r="V7" s="66">
        <v>20</v>
      </c>
      <c r="W7" s="66" t="s">
        <v>246</v>
      </c>
      <c r="X7" s="105">
        <v>45209</v>
      </c>
      <c r="Y7" s="104">
        <f t="shared" si="1"/>
        <v>200</v>
      </c>
      <c r="Z7" s="66" t="s">
        <v>454</v>
      </c>
      <c r="AA7" s="66" t="s">
        <v>178</v>
      </c>
      <c r="AB7" s="66" t="s">
        <v>522</v>
      </c>
      <c r="AC7" s="66" t="s">
        <v>818</v>
      </c>
      <c r="AD7" s="66" t="s">
        <v>246</v>
      </c>
    </row>
    <row r="8" spans="1:30">
      <c r="A8" s="66">
        <v>6</v>
      </c>
      <c r="B8" s="66" t="s">
        <v>7</v>
      </c>
      <c r="C8" s="66" t="s">
        <v>535</v>
      </c>
      <c r="D8" s="66" t="s">
        <v>475</v>
      </c>
      <c r="E8" s="4" t="s">
        <v>479</v>
      </c>
      <c r="F8" s="66" t="s">
        <v>178</v>
      </c>
      <c r="G8" s="66" t="s">
        <v>178</v>
      </c>
      <c r="H8" s="66" t="s">
        <v>809</v>
      </c>
      <c r="I8" s="66">
        <v>700</v>
      </c>
      <c r="J8" s="101">
        <v>4200</v>
      </c>
      <c r="K8" s="66">
        <v>300</v>
      </c>
      <c r="L8" s="102">
        <f t="shared" si="0"/>
        <v>7.1428571428571425E-2</v>
      </c>
      <c r="M8" s="66" t="s">
        <v>810</v>
      </c>
      <c r="N8" s="66" t="s">
        <v>811</v>
      </c>
      <c r="O8" s="66" t="s">
        <v>812</v>
      </c>
      <c r="P8" s="103" t="s">
        <v>556</v>
      </c>
      <c r="Q8" s="103"/>
      <c r="R8" s="104" t="s">
        <v>246</v>
      </c>
      <c r="S8" s="66">
        <v>2233</v>
      </c>
      <c r="T8" s="66" t="s">
        <v>827</v>
      </c>
      <c r="U8" s="66">
        <v>9753213433</v>
      </c>
      <c r="V8" s="66">
        <v>20</v>
      </c>
      <c r="W8" s="66" t="s">
        <v>556</v>
      </c>
      <c r="X8" s="105">
        <v>45179</v>
      </c>
      <c r="Y8" s="104">
        <f t="shared" si="1"/>
        <v>200</v>
      </c>
      <c r="Z8" s="66" t="s">
        <v>828</v>
      </c>
      <c r="AA8" s="66" t="s">
        <v>479</v>
      </c>
      <c r="AB8" s="66" t="s">
        <v>522</v>
      </c>
      <c r="AC8" s="66" t="s">
        <v>818</v>
      </c>
      <c r="AD8" s="66" t="s">
        <v>246</v>
      </c>
    </row>
    <row r="9" spans="1:30">
      <c r="A9" s="66">
        <v>7</v>
      </c>
      <c r="B9" s="66" t="s">
        <v>7</v>
      </c>
      <c r="C9" s="66" t="s">
        <v>535</v>
      </c>
      <c r="D9" s="66" t="s">
        <v>475</v>
      </c>
      <c r="E9" s="4" t="s">
        <v>96</v>
      </c>
      <c r="F9" s="66" t="s">
        <v>178</v>
      </c>
      <c r="G9" s="66" t="s">
        <v>178</v>
      </c>
      <c r="H9" s="66" t="s">
        <v>809</v>
      </c>
      <c r="I9" s="66">
        <v>300</v>
      </c>
      <c r="J9" s="101">
        <v>1800</v>
      </c>
      <c r="K9" s="66">
        <v>180</v>
      </c>
      <c r="L9" s="102">
        <f t="shared" si="0"/>
        <v>0.1</v>
      </c>
      <c r="M9" s="66" t="s">
        <v>810</v>
      </c>
      <c r="N9" s="66" t="s">
        <v>811</v>
      </c>
      <c r="O9" s="66" t="s">
        <v>812</v>
      </c>
      <c r="P9" s="103" t="s">
        <v>556</v>
      </c>
      <c r="Q9" s="66"/>
      <c r="R9" s="104" t="s">
        <v>246</v>
      </c>
      <c r="S9" s="66">
        <v>2233</v>
      </c>
      <c r="T9" s="66" t="s">
        <v>829</v>
      </c>
      <c r="U9" s="35">
        <v>6267781046</v>
      </c>
      <c r="V9" s="66">
        <v>18</v>
      </c>
      <c r="W9" s="66" t="s">
        <v>823</v>
      </c>
      <c r="X9" s="66" t="s">
        <v>830</v>
      </c>
      <c r="Y9" s="104">
        <f t="shared" si="1"/>
        <v>180</v>
      </c>
      <c r="Z9" s="66" t="s">
        <v>831</v>
      </c>
      <c r="AA9" s="66" t="s">
        <v>96</v>
      </c>
      <c r="AB9" s="66" t="s">
        <v>522</v>
      </c>
      <c r="AC9" s="66" t="s">
        <v>818</v>
      </c>
      <c r="AD9" s="66" t="s">
        <v>246</v>
      </c>
    </row>
    <row r="10" spans="1:30">
      <c r="A10" s="66">
        <v>8</v>
      </c>
      <c r="B10" s="66" t="s">
        <v>7</v>
      </c>
      <c r="C10" s="66" t="s">
        <v>535</v>
      </c>
      <c r="D10" s="66" t="s">
        <v>475</v>
      </c>
      <c r="E10" s="4" t="s">
        <v>832</v>
      </c>
      <c r="F10" s="66" t="s">
        <v>178</v>
      </c>
      <c r="G10" s="66" t="s">
        <v>178</v>
      </c>
      <c r="H10" s="66" t="s">
        <v>809</v>
      </c>
      <c r="I10" s="66">
        <v>700</v>
      </c>
      <c r="J10" s="101">
        <v>4200</v>
      </c>
      <c r="K10" s="66">
        <v>180</v>
      </c>
      <c r="L10" s="102">
        <f t="shared" si="0"/>
        <v>4.2857142857142858E-2</v>
      </c>
      <c r="M10" s="66" t="s">
        <v>810</v>
      </c>
      <c r="N10" s="66" t="s">
        <v>811</v>
      </c>
      <c r="O10" s="66" t="s">
        <v>812</v>
      </c>
      <c r="P10" s="103" t="s">
        <v>556</v>
      </c>
      <c r="Q10" s="103"/>
      <c r="R10" s="104" t="s">
        <v>246</v>
      </c>
      <c r="S10" s="66">
        <v>2233</v>
      </c>
      <c r="T10" s="66" t="s">
        <v>833</v>
      </c>
      <c r="U10" s="66">
        <v>7803937032</v>
      </c>
      <c r="V10" s="66">
        <v>17</v>
      </c>
      <c r="W10" s="66" t="s">
        <v>556</v>
      </c>
      <c r="X10" s="66" t="s">
        <v>834</v>
      </c>
      <c r="Y10" s="104">
        <f t="shared" si="1"/>
        <v>170</v>
      </c>
      <c r="Z10" s="66" t="s">
        <v>835</v>
      </c>
      <c r="AA10" s="66" t="s">
        <v>836</v>
      </c>
      <c r="AB10" s="66" t="s">
        <v>522</v>
      </c>
      <c r="AC10" s="66" t="s">
        <v>818</v>
      </c>
      <c r="AD10" s="66" t="s">
        <v>246</v>
      </c>
    </row>
    <row r="11" spans="1:30">
      <c r="A11" s="66">
        <v>9</v>
      </c>
      <c r="B11" s="66" t="s">
        <v>7</v>
      </c>
      <c r="C11" s="66" t="s">
        <v>535</v>
      </c>
      <c r="D11" s="66" t="s">
        <v>475</v>
      </c>
      <c r="E11" s="4" t="s">
        <v>837</v>
      </c>
      <c r="F11" s="66" t="s">
        <v>178</v>
      </c>
      <c r="G11" s="66" t="s">
        <v>178</v>
      </c>
      <c r="H11" s="66" t="s">
        <v>809</v>
      </c>
      <c r="I11" s="66">
        <v>500</v>
      </c>
      <c r="J11" s="101">
        <v>3000</v>
      </c>
      <c r="K11" s="66">
        <v>450</v>
      </c>
      <c r="L11" s="102">
        <f t="shared" si="0"/>
        <v>0.15</v>
      </c>
      <c r="M11" s="66" t="s">
        <v>810</v>
      </c>
      <c r="N11" s="66" t="s">
        <v>811</v>
      </c>
      <c r="O11" s="66" t="s">
        <v>812</v>
      </c>
      <c r="P11" s="103" t="s">
        <v>556</v>
      </c>
      <c r="Q11" s="103"/>
      <c r="R11" s="104" t="s">
        <v>246</v>
      </c>
      <c r="S11" s="66">
        <v>2233</v>
      </c>
      <c r="T11" s="66" t="s">
        <v>838</v>
      </c>
      <c r="U11" s="66">
        <v>9009225011</v>
      </c>
      <c r="V11" s="66">
        <v>20</v>
      </c>
      <c r="W11" s="66" t="s">
        <v>556</v>
      </c>
      <c r="X11" s="66" t="s">
        <v>839</v>
      </c>
      <c r="Y11" s="104">
        <f t="shared" si="1"/>
        <v>200</v>
      </c>
      <c r="Z11" s="66" t="s">
        <v>170</v>
      </c>
      <c r="AA11" s="66" t="s">
        <v>95</v>
      </c>
      <c r="AB11" s="66"/>
      <c r="AC11" s="66"/>
      <c r="AD11" s="66" t="s">
        <v>246</v>
      </c>
    </row>
    <row r="12" spans="1:30">
      <c r="A12" s="66">
        <v>10</v>
      </c>
      <c r="B12" s="66" t="s">
        <v>7</v>
      </c>
      <c r="C12" s="66" t="s">
        <v>535</v>
      </c>
      <c r="D12" s="66" t="s">
        <v>475</v>
      </c>
      <c r="E12" s="4" t="s">
        <v>840</v>
      </c>
      <c r="F12" s="66" t="s">
        <v>178</v>
      </c>
      <c r="G12" s="66" t="s">
        <v>178</v>
      </c>
      <c r="H12" s="66" t="s">
        <v>809</v>
      </c>
      <c r="I12" s="66">
        <v>400</v>
      </c>
      <c r="J12" s="101">
        <v>2400</v>
      </c>
      <c r="K12" s="66">
        <v>200</v>
      </c>
      <c r="L12" s="102">
        <f t="shared" si="0"/>
        <v>8.3333333333333329E-2</v>
      </c>
      <c r="M12" s="66" t="s">
        <v>810</v>
      </c>
      <c r="N12" s="66" t="s">
        <v>811</v>
      </c>
      <c r="O12" s="66" t="s">
        <v>812</v>
      </c>
      <c r="P12" s="103" t="s">
        <v>556</v>
      </c>
      <c r="Q12" s="66"/>
      <c r="R12" s="104" t="s">
        <v>246</v>
      </c>
      <c r="S12" s="66">
        <v>2111</v>
      </c>
      <c r="T12" s="66" t="s">
        <v>373</v>
      </c>
      <c r="U12" s="66">
        <v>6265101265</v>
      </c>
      <c r="V12" s="66">
        <v>18</v>
      </c>
      <c r="W12" s="66" t="s">
        <v>246</v>
      </c>
      <c r="X12" s="66" t="s">
        <v>841</v>
      </c>
      <c r="Y12" s="104">
        <f t="shared" si="1"/>
        <v>180</v>
      </c>
      <c r="Z12" s="66" t="s">
        <v>283</v>
      </c>
      <c r="AA12" s="66" t="s">
        <v>475</v>
      </c>
      <c r="AB12" s="66"/>
      <c r="AC12" s="66"/>
      <c r="AD12" s="66" t="s">
        <v>246</v>
      </c>
    </row>
    <row r="13" spans="1:30">
      <c r="A13" s="66">
        <v>11</v>
      </c>
      <c r="B13" s="66" t="s">
        <v>7</v>
      </c>
      <c r="C13" s="66" t="s">
        <v>535</v>
      </c>
      <c r="D13" s="66" t="s">
        <v>475</v>
      </c>
      <c r="E13" s="107" t="s">
        <v>842</v>
      </c>
      <c r="F13" s="66" t="s">
        <v>178</v>
      </c>
      <c r="G13" s="66" t="s">
        <v>178</v>
      </c>
      <c r="H13" s="66" t="s">
        <v>809</v>
      </c>
      <c r="I13" s="66">
        <v>600</v>
      </c>
      <c r="J13" s="101">
        <v>3600</v>
      </c>
      <c r="K13" s="66">
        <v>250</v>
      </c>
      <c r="L13" s="102">
        <f t="shared" si="0"/>
        <v>6.9444444444444448E-2</v>
      </c>
      <c r="M13" s="66" t="s">
        <v>810</v>
      </c>
      <c r="N13" s="66" t="s">
        <v>811</v>
      </c>
      <c r="O13" s="66" t="s">
        <v>812</v>
      </c>
      <c r="P13" s="103" t="s">
        <v>556</v>
      </c>
      <c r="Q13" s="66"/>
      <c r="R13" s="104" t="s">
        <v>246</v>
      </c>
      <c r="S13" s="66">
        <v>2233</v>
      </c>
      <c r="T13" s="66" t="s">
        <v>843</v>
      </c>
      <c r="U13" s="66">
        <v>9617167867</v>
      </c>
      <c r="V13" s="66">
        <v>18</v>
      </c>
      <c r="W13" s="66" t="s">
        <v>556</v>
      </c>
      <c r="X13" s="66" t="s">
        <v>839</v>
      </c>
      <c r="Y13" s="104">
        <f t="shared" si="1"/>
        <v>180</v>
      </c>
      <c r="Z13" s="66" t="s">
        <v>835</v>
      </c>
      <c r="AA13" s="66" t="s">
        <v>836</v>
      </c>
      <c r="AB13" s="66" t="s">
        <v>522</v>
      </c>
      <c r="AC13" s="66" t="s">
        <v>818</v>
      </c>
      <c r="AD13" s="66" t="s">
        <v>246</v>
      </c>
    </row>
    <row r="14" spans="1:30">
      <c r="A14" s="66">
        <v>12</v>
      </c>
      <c r="B14" s="66" t="s">
        <v>7</v>
      </c>
      <c r="C14" s="66" t="s">
        <v>535</v>
      </c>
      <c r="D14" s="66" t="s">
        <v>475</v>
      </c>
      <c r="E14" s="4" t="s">
        <v>844</v>
      </c>
      <c r="F14" s="66" t="s">
        <v>178</v>
      </c>
      <c r="G14" s="66" t="s">
        <v>178</v>
      </c>
      <c r="H14" s="66" t="s">
        <v>809</v>
      </c>
      <c r="I14" s="108">
        <v>500</v>
      </c>
      <c r="J14" s="101">
        <v>3000</v>
      </c>
      <c r="K14" s="66">
        <v>250</v>
      </c>
      <c r="L14" s="102">
        <f t="shared" si="0"/>
        <v>8.3333333333333329E-2</v>
      </c>
      <c r="M14" s="66" t="s">
        <v>810</v>
      </c>
      <c r="N14" s="66" t="s">
        <v>811</v>
      </c>
      <c r="O14" s="66" t="s">
        <v>812</v>
      </c>
      <c r="P14" s="103" t="s">
        <v>556</v>
      </c>
      <c r="Q14" s="103"/>
      <c r="R14" s="104" t="s">
        <v>246</v>
      </c>
      <c r="S14" s="66">
        <v>2121</v>
      </c>
      <c r="T14" s="35" t="s">
        <v>845</v>
      </c>
      <c r="U14" s="35">
        <v>6263471227</v>
      </c>
      <c r="V14" s="66">
        <v>18</v>
      </c>
      <c r="W14" s="66" t="s">
        <v>246</v>
      </c>
      <c r="X14" s="105">
        <v>45088</v>
      </c>
      <c r="Y14" s="104">
        <f t="shared" si="1"/>
        <v>180</v>
      </c>
      <c r="Z14" s="66" t="s">
        <v>283</v>
      </c>
      <c r="AA14" s="66" t="s">
        <v>475</v>
      </c>
      <c r="AB14" s="66"/>
      <c r="AC14" s="66"/>
      <c r="AD14" s="66" t="s">
        <v>246</v>
      </c>
    </row>
    <row r="15" spans="1:30">
      <c r="A15" s="66">
        <v>13</v>
      </c>
      <c r="B15" s="66" t="s">
        <v>7</v>
      </c>
      <c r="C15" s="66" t="s">
        <v>535</v>
      </c>
      <c r="D15" s="66" t="s">
        <v>475</v>
      </c>
      <c r="E15" s="4" t="s">
        <v>846</v>
      </c>
      <c r="F15" s="66" t="s">
        <v>178</v>
      </c>
      <c r="G15" s="66" t="s">
        <v>178</v>
      </c>
      <c r="H15" s="66" t="s">
        <v>809</v>
      </c>
      <c r="I15" s="66">
        <v>600</v>
      </c>
      <c r="J15" s="101">
        <v>3600</v>
      </c>
      <c r="K15" s="66">
        <v>120</v>
      </c>
      <c r="L15" s="102">
        <f t="shared" si="0"/>
        <v>3.3333333333333333E-2</v>
      </c>
      <c r="M15" s="66" t="s">
        <v>810</v>
      </c>
      <c r="N15" s="66" t="s">
        <v>811</v>
      </c>
      <c r="O15" s="66" t="s">
        <v>812</v>
      </c>
      <c r="P15" s="103" t="s">
        <v>556</v>
      </c>
      <c r="Q15" s="66"/>
      <c r="R15" s="104" t="s">
        <v>246</v>
      </c>
      <c r="S15" s="66">
        <v>2253</v>
      </c>
      <c r="T15" s="66" t="s">
        <v>847</v>
      </c>
      <c r="U15" s="66">
        <v>6260700386</v>
      </c>
      <c r="V15" s="66">
        <v>22</v>
      </c>
      <c r="W15" s="66" t="s">
        <v>556</v>
      </c>
      <c r="X15" s="66" t="s">
        <v>817</v>
      </c>
      <c r="Y15" s="104">
        <f t="shared" si="1"/>
        <v>220</v>
      </c>
      <c r="Z15" s="66" t="s">
        <v>454</v>
      </c>
      <c r="AA15" s="66" t="s">
        <v>178</v>
      </c>
      <c r="AB15" s="66" t="s">
        <v>522</v>
      </c>
      <c r="AC15" s="66" t="s">
        <v>818</v>
      </c>
      <c r="AD15" s="66" t="s">
        <v>246</v>
      </c>
    </row>
    <row r="16" spans="1:30">
      <c r="A16" s="66">
        <v>14</v>
      </c>
      <c r="B16" s="66" t="s">
        <v>7</v>
      </c>
      <c r="C16" s="66" t="s">
        <v>535</v>
      </c>
      <c r="D16" s="66" t="s">
        <v>475</v>
      </c>
      <c r="E16" s="4" t="s">
        <v>190</v>
      </c>
      <c r="F16" s="66" t="s">
        <v>178</v>
      </c>
      <c r="G16" s="66" t="s">
        <v>178</v>
      </c>
      <c r="H16" s="66" t="s">
        <v>809</v>
      </c>
      <c r="I16" s="66">
        <v>600</v>
      </c>
      <c r="J16" s="101">
        <v>3600</v>
      </c>
      <c r="K16" s="66">
        <v>300</v>
      </c>
      <c r="L16" s="102">
        <f t="shared" si="0"/>
        <v>8.3333333333333329E-2</v>
      </c>
      <c r="M16" s="66" t="s">
        <v>810</v>
      </c>
      <c r="N16" s="66" t="s">
        <v>811</v>
      </c>
      <c r="O16" s="66" t="s">
        <v>812</v>
      </c>
      <c r="P16" s="103" t="s">
        <v>556</v>
      </c>
      <c r="Q16" s="103"/>
      <c r="R16" s="104" t="s">
        <v>246</v>
      </c>
      <c r="S16" s="66">
        <v>2111</v>
      </c>
      <c r="T16" s="66" t="s">
        <v>848</v>
      </c>
      <c r="U16" s="66">
        <v>6261779971</v>
      </c>
      <c r="V16" s="66">
        <v>22</v>
      </c>
      <c r="W16" s="66" t="s">
        <v>556</v>
      </c>
      <c r="X16" s="105">
        <v>45117</v>
      </c>
      <c r="Y16" s="104">
        <f t="shared" si="1"/>
        <v>220</v>
      </c>
      <c r="Z16" s="66" t="s">
        <v>849</v>
      </c>
      <c r="AA16" s="66" t="s">
        <v>472</v>
      </c>
      <c r="AB16" s="66" t="s">
        <v>522</v>
      </c>
      <c r="AC16" s="66" t="s">
        <v>818</v>
      </c>
      <c r="AD16" s="66" t="s">
        <v>246</v>
      </c>
    </row>
    <row r="17" spans="1:30">
      <c r="A17" s="66">
        <v>15</v>
      </c>
      <c r="B17" s="66" t="s">
        <v>7</v>
      </c>
      <c r="C17" s="66" t="s">
        <v>535</v>
      </c>
      <c r="D17" s="66" t="s">
        <v>475</v>
      </c>
      <c r="E17" s="4" t="s">
        <v>850</v>
      </c>
      <c r="F17" s="66" t="s">
        <v>178</v>
      </c>
      <c r="G17" s="66" t="s">
        <v>178</v>
      </c>
      <c r="H17" s="66" t="s">
        <v>809</v>
      </c>
      <c r="I17" s="66">
        <v>500</v>
      </c>
      <c r="J17" s="101">
        <v>3000</v>
      </c>
      <c r="K17" s="66">
        <v>300</v>
      </c>
      <c r="L17" s="102">
        <f t="shared" si="0"/>
        <v>0.1</v>
      </c>
      <c r="M17" s="66" t="s">
        <v>810</v>
      </c>
      <c r="N17" s="66" t="s">
        <v>811</v>
      </c>
      <c r="O17" s="66" t="s">
        <v>812</v>
      </c>
      <c r="P17" s="103" t="s">
        <v>556</v>
      </c>
      <c r="Q17" s="103"/>
      <c r="R17" s="104" t="s">
        <v>246</v>
      </c>
      <c r="S17" s="66">
        <v>2111</v>
      </c>
      <c r="T17" s="66" t="s">
        <v>851</v>
      </c>
      <c r="U17" s="66">
        <v>6268277120</v>
      </c>
      <c r="V17" s="66">
        <v>20</v>
      </c>
      <c r="W17" s="66" t="s">
        <v>556</v>
      </c>
      <c r="X17" s="66" t="s">
        <v>852</v>
      </c>
      <c r="Y17" s="104">
        <f t="shared" si="1"/>
        <v>200</v>
      </c>
      <c r="Z17" s="66" t="s">
        <v>283</v>
      </c>
      <c r="AA17" s="66" t="s">
        <v>475</v>
      </c>
      <c r="AB17" s="66"/>
      <c r="AC17" s="66"/>
      <c r="AD17" s="66" t="s">
        <v>246</v>
      </c>
    </row>
    <row r="18" spans="1:30">
      <c r="A18" s="66">
        <v>16</v>
      </c>
      <c r="B18" s="66" t="s">
        <v>7</v>
      </c>
      <c r="C18" s="66" t="s">
        <v>535</v>
      </c>
      <c r="D18" s="66" t="s">
        <v>475</v>
      </c>
      <c r="E18" s="4" t="s">
        <v>472</v>
      </c>
      <c r="F18" s="66" t="s">
        <v>178</v>
      </c>
      <c r="G18" s="66" t="s">
        <v>178</v>
      </c>
      <c r="H18" s="66" t="s">
        <v>809</v>
      </c>
      <c r="I18" s="66">
        <v>600</v>
      </c>
      <c r="J18" s="101">
        <v>3600</v>
      </c>
      <c r="K18" s="66">
        <v>150</v>
      </c>
      <c r="L18" s="102">
        <f t="shared" si="0"/>
        <v>4.1666666666666664E-2</v>
      </c>
      <c r="M18" s="66" t="s">
        <v>810</v>
      </c>
      <c r="N18" s="66" t="s">
        <v>811</v>
      </c>
      <c r="O18" s="66" t="s">
        <v>812</v>
      </c>
      <c r="P18" s="103" t="s">
        <v>556</v>
      </c>
      <c r="Q18" s="66"/>
      <c r="R18" s="104" t="s">
        <v>246</v>
      </c>
      <c r="S18" s="66">
        <v>2233</v>
      </c>
      <c r="T18" s="35" t="s">
        <v>853</v>
      </c>
      <c r="U18" s="35">
        <v>6261700477</v>
      </c>
      <c r="V18" s="66">
        <v>16</v>
      </c>
      <c r="W18" s="66" t="s">
        <v>556</v>
      </c>
      <c r="X18" s="105">
        <v>44968</v>
      </c>
      <c r="Y18" s="104">
        <f t="shared" si="1"/>
        <v>160</v>
      </c>
      <c r="Z18" s="66" t="s">
        <v>849</v>
      </c>
      <c r="AA18" s="66" t="s">
        <v>472</v>
      </c>
      <c r="AB18" s="66" t="s">
        <v>160</v>
      </c>
      <c r="AC18" s="66" t="s">
        <v>220</v>
      </c>
      <c r="AD18" s="66" t="s">
        <v>246</v>
      </c>
    </row>
    <row r="19" spans="1:30">
      <c r="A19" s="66">
        <v>17</v>
      </c>
      <c r="B19" s="66" t="s">
        <v>7</v>
      </c>
      <c r="C19" s="66" t="s">
        <v>535</v>
      </c>
      <c r="D19" s="66" t="s">
        <v>475</v>
      </c>
      <c r="E19" s="4" t="s">
        <v>854</v>
      </c>
      <c r="F19" s="66" t="s">
        <v>178</v>
      </c>
      <c r="G19" s="66" t="s">
        <v>178</v>
      </c>
      <c r="H19" s="66" t="s">
        <v>809</v>
      </c>
      <c r="I19" s="66">
        <v>450</v>
      </c>
      <c r="J19" s="101">
        <v>2700</v>
      </c>
      <c r="K19" s="66">
        <v>180</v>
      </c>
      <c r="L19" s="102">
        <f t="shared" si="0"/>
        <v>6.6666666666666666E-2</v>
      </c>
      <c r="M19" s="66" t="s">
        <v>810</v>
      </c>
      <c r="N19" s="66" t="s">
        <v>811</v>
      </c>
      <c r="O19" s="66" t="s">
        <v>812</v>
      </c>
      <c r="P19" s="103" t="s">
        <v>556</v>
      </c>
      <c r="Q19" s="66"/>
      <c r="R19" s="104" t="s">
        <v>246</v>
      </c>
      <c r="S19" s="66">
        <v>2111</v>
      </c>
      <c r="T19" s="66" t="s">
        <v>855</v>
      </c>
      <c r="U19" s="66">
        <v>9302334413</v>
      </c>
      <c r="V19" s="66">
        <v>15</v>
      </c>
      <c r="W19" s="66" t="s">
        <v>556</v>
      </c>
      <c r="X19" s="105">
        <v>45270</v>
      </c>
      <c r="Y19" s="104">
        <f t="shared" si="1"/>
        <v>150</v>
      </c>
      <c r="Z19" s="66" t="s">
        <v>170</v>
      </c>
      <c r="AA19" s="66" t="s">
        <v>95</v>
      </c>
      <c r="AB19" s="66" t="s">
        <v>160</v>
      </c>
      <c r="AC19" s="66" t="s">
        <v>220</v>
      </c>
      <c r="AD19" s="66" t="s">
        <v>246</v>
      </c>
    </row>
    <row r="20" spans="1:30">
      <c r="A20" s="66">
        <v>18</v>
      </c>
      <c r="B20" s="66" t="s">
        <v>7</v>
      </c>
      <c r="C20" s="66" t="s">
        <v>535</v>
      </c>
      <c r="D20" s="66" t="s">
        <v>475</v>
      </c>
      <c r="E20" s="4" t="s">
        <v>856</v>
      </c>
      <c r="F20" s="66" t="s">
        <v>178</v>
      </c>
      <c r="G20" s="66" t="s">
        <v>178</v>
      </c>
      <c r="H20" s="66" t="s">
        <v>809</v>
      </c>
      <c r="I20" s="66">
        <v>600</v>
      </c>
      <c r="J20" s="101">
        <v>3600</v>
      </c>
      <c r="K20" s="66">
        <v>200</v>
      </c>
      <c r="L20" s="102">
        <f t="shared" si="0"/>
        <v>5.5555555555555552E-2</v>
      </c>
      <c r="M20" s="66" t="s">
        <v>810</v>
      </c>
      <c r="N20" s="66" t="s">
        <v>811</v>
      </c>
      <c r="O20" s="66" t="s">
        <v>812</v>
      </c>
      <c r="P20" s="103" t="s">
        <v>556</v>
      </c>
      <c r="Q20" s="66"/>
      <c r="R20" s="104" t="s">
        <v>246</v>
      </c>
      <c r="S20" s="66">
        <v>2111</v>
      </c>
      <c r="T20" s="66" t="s">
        <v>857</v>
      </c>
      <c r="U20" s="66">
        <v>9926708836</v>
      </c>
      <c r="V20" s="66">
        <v>16</v>
      </c>
      <c r="W20" s="66" t="s">
        <v>556</v>
      </c>
      <c r="X20" s="66" t="s">
        <v>817</v>
      </c>
      <c r="Y20" s="104">
        <f t="shared" si="1"/>
        <v>160</v>
      </c>
      <c r="Z20" s="66" t="s">
        <v>858</v>
      </c>
      <c r="AA20" s="66" t="s">
        <v>859</v>
      </c>
      <c r="AB20" s="66" t="s">
        <v>160</v>
      </c>
      <c r="AC20" s="66" t="s">
        <v>220</v>
      </c>
      <c r="AD20" s="66" t="s">
        <v>246</v>
      </c>
    </row>
    <row r="21" spans="1:30">
      <c r="A21" s="66">
        <v>19</v>
      </c>
      <c r="B21" s="66" t="s">
        <v>7</v>
      </c>
      <c r="C21" s="66" t="s">
        <v>535</v>
      </c>
      <c r="D21" s="66" t="s">
        <v>475</v>
      </c>
      <c r="E21" s="66" t="s">
        <v>860</v>
      </c>
      <c r="F21" s="66" t="s">
        <v>178</v>
      </c>
      <c r="G21" s="66" t="s">
        <v>178</v>
      </c>
      <c r="H21" s="66" t="s">
        <v>809</v>
      </c>
      <c r="I21" s="66">
        <v>450</v>
      </c>
      <c r="J21" s="101">
        <v>2700</v>
      </c>
      <c r="K21" s="66">
        <v>60</v>
      </c>
      <c r="L21" s="102">
        <f t="shared" si="0"/>
        <v>2.2222222222222223E-2</v>
      </c>
      <c r="M21" s="66" t="s">
        <v>810</v>
      </c>
      <c r="N21" s="66" t="s">
        <v>811</v>
      </c>
      <c r="O21" s="66" t="s">
        <v>812</v>
      </c>
      <c r="P21" s="103" t="s">
        <v>556</v>
      </c>
      <c r="Q21" s="66"/>
      <c r="R21" s="104" t="s">
        <v>246</v>
      </c>
      <c r="S21" s="66">
        <v>2111</v>
      </c>
      <c r="T21" s="66" t="s">
        <v>861</v>
      </c>
      <c r="U21" s="66">
        <v>8120709620</v>
      </c>
      <c r="V21" s="66">
        <v>17</v>
      </c>
      <c r="W21" s="66" t="s">
        <v>556</v>
      </c>
      <c r="X21" s="66" t="s">
        <v>852</v>
      </c>
      <c r="Y21" s="104">
        <f t="shared" si="1"/>
        <v>170</v>
      </c>
      <c r="Z21" s="66" t="s">
        <v>283</v>
      </c>
      <c r="AA21" s="66" t="s">
        <v>475</v>
      </c>
      <c r="AB21" s="66"/>
      <c r="AC21" s="66"/>
      <c r="AD21" s="66" t="s">
        <v>246</v>
      </c>
    </row>
    <row r="22" spans="1:30">
      <c r="A22" s="66">
        <v>20</v>
      </c>
      <c r="B22" s="66" t="s">
        <v>7</v>
      </c>
      <c r="C22" s="66" t="s">
        <v>535</v>
      </c>
      <c r="D22" s="66" t="s">
        <v>475</v>
      </c>
      <c r="E22" s="4" t="s">
        <v>862</v>
      </c>
      <c r="F22" s="66" t="s">
        <v>178</v>
      </c>
      <c r="G22" s="66" t="s">
        <v>178</v>
      </c>
      <c r="H22" s="66" t="s">
        <v>809</v>
      </c>
      <c r="I22" s="66">
        <v>300</v>
      </c>
      <c r="J22" s="101">
        <v>1800</v>
      </c>
      <c r="K22" s="66">
        <v>300</v>
      </c>
      <c r="L22" s="102">
        <f t="shared" si="0"/>
        <v>0.16666666666666666</v>
      </c>
      <c r="M22" s="66" t="s">
        <v>810</v>
      </c>
      <c r="N22" s="66" t="s">
        <v>811</v>
      </c>
      <c r="O22" s="66" t="s">
        <v>812</v>
      </c>
      <c r="P22" s="103" t="s">
        <v>556</v>
      </c>
      <c r="Q22" s="103"/>
      <c r="R22" s="104" t="s">
        <v>246</v>
      </c>
      <c r="S22" s="66">
        <v>2233</v>
      </c>
      <c r="T22" s="4" t="s">
        <v>863</v>
      </c>
      <c r="U22" s="4">
        <v>7804957962</v>
      </c>
      <c r="V22" s="66">
        <v>15</v>
      </c>
      <c r="W22" s="66" t="s">
        <v>556</v>
      </c>
      <c r="X22" s="105">
        <v>45087</v>
      </c>
      <c r="Y22" s="104">
        <f t="shared" si="1"/>
        <v>150</v>
      </c>
      <c r="Z22" s="66" t="s">
        <v>283</v>
      </c>
      <c r="AA22" s="66" t="s">
        <v>475</v>
      </c>
      <c r="AB22" s="66"/>
      <c r="AC22" s="66"/>
      <c r="AD22" s="66" t="s">
        <v>246</v>
      </c>
    </row>
    <row r="23" spans="1:30">
      <c r="A23" s="66">
        <v>21</v>
      </c>
      <c r="B23" s="66" t="s">
        <v>7</v>
      </c>
      <c r="C23" s="66" t="s">
        <v>535</v>
      </c>
      <c r="D23" s="66" t="s">
        <v>475</v>
      </c>
      <c r="E23" s="4" t="s">
        <v>713</v>
      </c>
      <c r="F23" s="66" t="s">
        <v>178</v>
      </c>
      <c r="G23" s="66" t="s">
        <v>178</v>
      </c>
      <c r="H23" s="66" t="s">
        <v>809</v>
      </c>
      <c r="I23" s="66">
        <v>450</v>
      </c>
      <c r="J23" s="101">
        <v>2700</v>
      </c>
      <c r="K23" s="66">
        <v>300</v>
      </c>
      <c r="L23" s="102">
        <f t="shared" si="0"/>
        <v>0.1111111111111111</v>
      </c>
      <c r="M23" s="66" t="s">
        <v>810</v>
      </c>
      <c r="N23" s="66" t="s">
        <v>811</v>
      </c>
      <c r="O23" s="66" t="s">
        <v>812</v>
      </c>
      <c r="P23" s="103" t="s">
        <v>556</v>
      </c>
      <c r="Q23" s="103"/>
      <c r="R23" s="104" t="s">
        <v>246</v>
      </c>
      <c r="S23" s="66">
        <v>2233</v>
      </c>
      <c r="T23" s="35" t="s">
        <v>864</v>
      </c>
      <c r="U23" s="35">
        <v>9340675812</v>
      </c>
      <c r="V23" s="66">
        <v>22</v>
      </c>
      <c r="W23" s="66" t="s">
        <v>556</v>
      </c>
      <c r="X23" s="105">
        <v>45118</v>
      </c>
      <c r="Y23" s="104">
        <f t="shared" si="1"/>
        <v>220</v>
      </c>
      <c r="Z23" s="66" t="s">
        <v>865</v>
      </c>
      <c r="AA23" s="66" t="s">
        <v>713</v>
      </c>
      <c r="AB23" s="66" t="s">
        <v>160</v>
      </c>
      <c r="AC23" s="66" t="s">
        <v>220</v>
      </c>
      <c r="AD23" s="66" t="s">
        <v>246</v>
      </c>
    </row>
    <row r="24" spans="1:30">
      <c r="A24" s="66">
        <v>22</v>
      </c>
      <c r="B24" s="66" t="s">
        <v>7</v>
      </c>
      <c r="C24" s="66" t="s">
        <v>535</v>
      </c>
      <c r="D24" s="66" t="s">
        <v>475</v>
      </c>
      <c r="E24" s="4" t="s">
        <v>866</v>
      </c>
      <c r="F24" s="66" t="s">
        <v>178</v>
      </c>
      <c r="G24" s="66" t="s">
        <v>178</v>
      </c>
      <c r="H24" s="66" t="s">
        <v>809</v>
      </c>
      <c r="I24" s="66">
        <v>600</v>
      </c>
      <c r="J24" s="101">
        <v>3600</v>
      </c>
      <c r="K24" s="66">
        <v>600</v>
      </c>
      <c r="L24" s="102">
        <f t="shared" si="0"/>
        <v>0.16666666666666666</v>
      </c>
      <c r="M24" s="66" t="s">
        <v>810</v>
      </c>
      <c r="N24" s="66" t="s">
        <v>811</v>
      </c>
      <c r="O24" s="66" t="s">
        <v>812</v>
      </c>
      <c r="P24" s="103" t="s">
        <v>556</v>
      </c>
      <c r="Q24" s="103"/>
      <c r="R24" s="104" t="s">
        <v>246</v>
      </c>
      <c r="S24" s="66">
        <v>2233</v>
      </c>
      <c r="T24" s="66" t="s">
        <v>867</v>
      </c>
      <c r="U24" s="66">
        <v>7909926166</v>
      </c>
      <c r="V24" s="66">
        <v>17</v>
      </c>
      <c r="W24" s="66" t="s">
        <v>556</v>
      </c>
      <c r="X24" s="66" t="s">
        <v>868</v>
      </c>
      <c r="Y24" s="104">
        <f t="shared" si="1"/>
        <v>170</v>
      </c>
      <c r="Z24" s="66" t="s">
        <v>831</v>
      </c>
      <c r="AA24" s="66" t="s">
        <v>96</v>
      </c>
      <c r="AB24" s="66" t="s">
        <v>522</v>
      </c>
      <c r="AC24" s="66" t="s">
        <v>818</v>
      </c>
      <c r="AD24" s="66" t="s">
        <v>246</v>
      </c>
    </row>
    <row r="25" spans="1:30">
      <c r="A25" s="66">
        <v>23</v>
      </c>
      <c r="B25" s="66" t="s">
        <v>7</v>
      </c>
      <c r="C25" s="66" t="s">
        <v>535</v>
      </c>
      <c r="D25" s="66" t="s">
        <v>475</v>
      </c>
      <c r="E25" s="4" t="s">
        <v>869</v>
      </c>
      <c r="F25" s="66" t="s">
        <v>178</v>
      </c>
      <c r="G25" s="66" t="s">
        <v>178</v>
      </c>
      <c r="H25" s="66" t="s">
        <v>809</v>
      </c>
      <c r="I25" s="66">
        <v>600</v>
      </c>
      <c r="J25" s="101">
        <v>3600</v>
      </c>
      <c r="K25" s="66">
        <v>400</v>
      </c>
      <c r="L25" s="102">
        <f t="shared" si="0"/>
        <v>0.1111111111111111</v>
      </c>
      <c r="M25" s="66" t="s">
        <v>810</v>
      </c>
      <c r="N25" s="66" t="s">
        <v>811</v>
      </c>
      <c r="O25" s="66" t="s">
        <v>812</v>
      </c>
      <c r="P25" s="103" t="s">
        <v>556</v>
      </c>
      <c r="Q25" s="66"/>
      <c r="R25" s="104" t="s">
        <v>246</v>
      </c>
      <c r="S25" s="66">
        <v>2233</v>
      </c>
      <c r="T25" s="66" t="s">
        <v>870</v>
      </c>
      <c r="U25" s="66">
        <v>9399977815</v>
      </c>
      <c r="V25" s="66">
        <v>22</v>
      </c>
      <c r="W25" s="66" t="s">
        <v>556</v>
      </c>
      <c r="X25" s="105">
        <v>45027</v>
      </c>
      <c r="Y25" s="104">
        <f t="shared" si="1"/>
        <v>220</v>
      </c>
      <c r="Z25" s="66" t="s">
        <v>871</v>
      </c>
      <c r="AA25" s="66" t="s">
        <v>178</v>
      </c>
      <c r="AB25" s="66" t="s">
        <v>160</v>
      </c>
      <c r="AC25" s="66" t="s">
        <v>220</v>
      </c>
      <c r="AD25" s="66" t="s">
        <v>246</v>
      </c>
    </row>
    <row r="26" spans="1:30">
      <c r="A26" s="66">
        <v>24</v>
      </c>
      <c r="B26" s="66" t="s">
        <v>7</v>
      </c>
      <c r="C26" s="66" t="s">
        <v>535</v>
      </c>
      <c r="D26" s="66" t="s">
        <v>475</v>
      </c>
      <c r="E26" s="66" t="s">
        <v>872</v>
      </c>
      <c r="F26" s="66" t="s">
        <v>178</v>
      </c>
      <c r="G26" s="66" t="s">
        <v>178</v>
      </c>
      <c r="H26" s="66" t="s">
        <v>809</v>
      </c>
      <c r="I26" s="66">
        <v>600</v>
      </c>
      <c r="J26" s="101">
        <v>3600</v>
      </c>
      <c r="K26" s="66">
        <v>120</v>
      </c>
      <c r="L26" s="102">
        <f t="shared" si="0"/>
        <v>3.3333333333333333E-2</v>
      </c>
      <c r="M26" s="66" t="s">
        <v>810</v>
      </c>
      <c r="N26" s="66" t="s">
        <v>811</v>
      </c>
      <c r="O26" s="66" t="s">
        <v>812</v>
      </c>
      <c r="P26" s="103" t="s">
        <v>556</v>
      </c>
      <c r="Q26" s="103"/>
      <c r="R26" s="104" t="s">
        <v>246</v>
      </c>
      <c r="S26" s="66">
        <v>2233</v>
      </c>
      <c r="T26" s="66" t="s">
        <v>873</v>
      </c>
      <c r="U26" s="66">
        <v>9301933684</v>
      </c>
      <c r="V26" s="66">
        <v>19</v>
      </c>
      <c r="W26" s="66" t="s">
        <v>556</v>
      </c>
      <c r="X26" s="66" t="s">
        <v>814</v>
      </c>
      <c r="Y26" s="104">
        <f t="shared" si="1"/>
        <v>190</v>
      </c>
      <c r="Z26" s="66" t="s">
        <v>522</v>
      </c>
      <c r="AA26" s="66" t="s">
        <v>818</v>
      </c>
      <c r="AB26" s="66"/>
      <c r="AC26" s="66"/>
      <c r="AD26" s="66" t="s">
        <v>246</v>
      </c>
    </row>
    <row r="27" spans="1:30">
      <c r="A27" s="66">
        <v>25</v>
      </c>
      <c r="B27" s="66" t="s">
        <v>7</v>
      </c>
      <c r="C27" s="66" t="s">
        <v>535</v>
      </c>
      <c r="D27" s="66" t="s">
        <v>475</v>
      </c>
      <c r="E27" s="66" t="s">
        <v>242</v>
      </c>
      <c r="F27" s="66" t="s">
        <v>178</v>
      </c>
      <c r="G27" s="66" t="s">
        <v>178</v>
      </c>
      <c r="H27" s="66" t="s">
        <v>809</v>
      </c>
      <c r="I27" s="66">
        <v>450</v>
      </c>
      <c r="J27" s="101">
        <v>2700</v>
      </c>
      <c r="K27" s="66">
        <v>150</v>
      </c>
      <c r="L27" s="102">
        <f t="shared" si="0"/>
        <v>5.5555555555555552E-2</v>
      </c>
      <c r="M27" s="66" t="s">
        <v>810</v>
      </c>
      <c r="N27" s="66" t="s">
        <v>811</v>
      </c>
      <c r="O27" s="66" t="s">
        <v>812</v>
      </c>
      <c r="P27" s="103" t="s">
        <v>556</v>
      </c>
      <c r="Q27" s="103"/>
      <c r="R27" s="104" t="s">
        <v>246</v>
      </c>
      <c r="S27" s="66">
        <v>2111</v>
      </c>
      <c r="T27" s="66" t="s">
        <v>874</v>
      </c>
      <c r="U27" s="66">
        <v>6267151474</v>
      </c>
      <c r="V27" s="66">
        <v>21</v>
      </c>
      <c r="W27" s="66" t="s">
        <v>556</v>
      </c>
      <c r="X27" s="105">
        <v>45240</v>
      </c>
      <c r="Y27" s="104">
        <f t="shared" si="1"/>
        <v>210</v>
      </c>
      <c r="Z27" s="66" t="s">
        <v>454</v>
      </c>
      <c r="AA27" s="66" t="s">
        <v>178</v>
      </c>
      <c r="AB27" s="66" t="s">
        <v>522</v>
      </c>
      <c r="AC27" s="66" t="s">
        <v>818</v>
      </c>
      <c r="AD27" s="66" t="s">
        <v>246</v>
      </c>
    </row>
    <row r="28" spans="1:30">
      <c r="A28" s="66">
        <v>26</v>
      </c>
      <c r="B28" s="66" t="s">
        <v>7</v>
      </c>
      <c r="C28" s="66" t="s">
        <v>535</v>
      </c>
      <c r="D28" s="66" t="s">
        <v>475</v>
      </c>
      <c r="E28" s="4" t="s">
        <v>875</v>
      </c>
      <c r="F28" s="66" t="s">
        <v>178</v>
      </c>
      <c r="G28" s="66" t="s">
        <v>178</v>
      </c>
      <c r="H28" s="66" t="s">
        <v>809</v>
      </c>
      <c r="I28" s="66">
        <v>300</v>
      </c>
      <c r="J28" s="101">
        <v>1800</v>
      </c>
      <c r="K28" s="66">
        <v>300</v>
      </c>
      <c r="L28" s="102">
        <f t="shared" si="0"/>
        <v>0.16666666666666666</v>
      </c>
      <c r="M28" s="66" t="s">
        <v>810</v>
      </c>
      <c r="N28" s="66" t="s">
        <v>811</v>
      </c>
      <c r="O28" s="66" t="s">
        <v>812</v>
      </c>
      <c r="P28" s="103" t="s">
        <v>556</v>
      </c>
      <c r="Q28" s="103"/>
      <c r="R28" s="104" t="s">
        <v>246</v>
      </c>
      <c r="S28" s="66">
        <v>2253</v>
      </c>
      <c r="T28" s="66" t="s">
        <v>876</v>
      </c>
      <c r="U28" s="66">
        <v>9669190480</v>
      </c>
      <c r="V28" s="66">
        <v>16</v>
      </c>
      <c r="W28" s="66" t="s">
        <v>556</v>
      </c>
      <c r="X28" s="66" t="s">
        <v>877</v>
      </c>
      <c r="Y28" s="104">
        <f t="shared" si="1"/>
        <v>160</v>
      </c>
      <c r="Z28" s="66" t="s">
        <v>528</v>
      </c>
      <c r="AA28" s="66" t="s">
        <v>878</v>
      </c>
      <c r="AB28" s="66" t="s">
        <v>522</v>
      </c>
      <c r="AC28" s="66" t="s">
        <v>818</v>
      </c>
      <c r="AD28" s="66" t="s">
        <v>246</v>
      </c>
    </row>
    <row r="29" spans="1:30">
      <c r="A29" s="66">
        <v>27</v>
      </c>
      <c r="B29" s="66" t="s">
        <v>7</v>
      </c>
      <c r="C29" s="66" t="s">
        <v>535</v>
      </c>
      <c r="D29" s="66" t="s">
        <v>475</v>
      </c>
      <c r="E29" s="4" t="s">
        <v>879</v>
      </c>
      <c r="F29" s="66" t="s">
        <v>178</v>
      </c>
      <c r="G29" s="66" t="s">
        <v>178</v>
      </c>
      <c r="H29" s="66" t="s">
        <v>809</v>
      </c>
      <c r="I29" s="66">
        <v>600</v>
      </c>
      <c r="J29" s="101">
        <v>3600</v>
      </c>
      <c r="K29" s="66">
        <v>150</v>
      </c>
      <c r="L29" s="102">
        <f t="shared" si="0"/>
        <v>4.1666666666666664E-2</v>
      </c>
      <c r="M29" s="66" t="s">
        <v>810</v>
      </c>
      <c r="N29" s="66" t="s">
        <v>811</v>
      </c>
      <c r="O29" s="66" t="s">
        <v>812</v>
      </c>
      <c r="P29" s="103" t="s">
        <v>556</v>
      </c>
      <c r="Q29" s="103"/>
      <c r="R29" s="104" t="s">
        <v>246</v>
      </c>
      <c r="S29" s="66">
        <v>2111</v>
      </c>
      <c r="T29" s="66" t="s">
        <v>880</v>
      </c>
      <c r="U29" s="66">
        <v>9399516987</v>
      </c>
      <c r="V29" s="66">
        <v>22</v>
      </c>
      <c r="W29" s="66" t="s">
        <v>556</v>
      </c>
      <c r="X29" s="66" t="s">
        <v>881</v>
      </c>
      <c r="Y29" s="104">
        <f t="shared" si="1"/>
        <v>220</v>
      </c>
      <c r="Z29" s="66" t="s">
        <v>882</v>
      </c>
      <c r="AA29" s="66" t="s">
        <v>178</v>
      </c>
      <c r="AB29" s="66" t="s">
        <v>522</v>
      </c>
      <c r="AC29" s="66" t="s">
        <v>818</v>
      </c>
      <c r="AD29" s="66" t="s">
        <v>246</v>
      </c>
    </row>
    <row r="30" spans="1:30">
      <c r="A30" s="66">
        <v>28</v>
      </c>
      <c r="B30" s="66" t="s">
        <v>7</v>
      </c>
      <c r="C30" s="66" t="s">
        <v>535</v>
      </c>
      <c r="D30" s="66" t="s">
        <v>475</v>
      </c>
      <c r="E30" s="4" t="s">
        <v>883</v>
      </c>
      <c r="F30" s="66" t="s">
        <v>178</v>
      </c>
      <c r="G30" s="66" t="s">
        <v>178</v>
      </c>
      <c r="H30" s="66" t="s">
        <v>809</v>
      </c>
      <c r="I30" s="66">
        <v>600</v>
      </c>
      <c r="J30" s="101">
        <v>3600</v>
      </c>
      <c r="K30" s="66">
        <v>180</v>
      </c>
      <c r="L30" s="102">
        <f t="shared" si="0"/>
        <v>0.05</v>
      </c>
      <c r="M30" s="66" t="s">
        <v>810</v>
      </c>
      <c r="N30" s="66" t="s">
        <v>811</v>
      </c>
      <c r="O30" s="66" t="s">
        <v>812</v>
      </c>
      <c r="P30" s="103" t="s">
        <v>556</v>
      </c>
      <c r="Q30" s="103"/>
      <c r="R30" s="104" t="s">
        <v>246</v>
      </c>
      <c r="S30" s="66">
        <v>2233</v>
      </c>
      <c r="T30" s="66" t="s">
        <v>884</v>
      </c>
      <c r="U30" s="66">
        <v>9977177804</v>
      </c>
      <c r="V30" s="66">
        <v>18</v>
      </c>
      <c r="W30" s="66" t="s">
        <v>246</v>
      </c>
      <c r="X30" s="105">
        <v>45209</v>
      </c>
      <c r="Y30" s="104">
        <f t="shared" si="1"/>
        <v>180</v>
      </c>
      <c r="Z30" s="66" t="s">
        <v>885</v>
      </c>
      <c r="AA30" s="66" t="s">
        <v>178</v>
      </c>
      <c r="AB30" s="66" t="s">
        <v>160</v>
      </c>
      <c r="AC30" s="66" t="s">
        <v>220</v>
      </c>
      <c r="AD30" s="66" t="s">
        <v>246</v>
      </c>
    </row>
    <row r="31" spans="1:30">
      <c r="A31" s="66">
        <v>29</v>
      </c>
      <c r="B31" s="66" t="s">
        <v>7</v>
      </c>
      <c r="C31" s="66" t="s">
        <v>535</v>
      </c>
      <c r="D31" s="66" t="s">
        <v>475</v>
      </c>
      <c r="E31" s="66" t="s">
        <v>886</v>
      </c>
      <c r="F31" s="66" t="s">
        <v>178</v>
      </c>
      <c r="G31" s="66" t="s">
        <v>178</v>
      </c>
      <c r="H31" s="66" t="s">
        <v>809</v>
      </c>
      <c r="I31" s="66">
        <v>600</v>
      </c>
      <c r="J31" s="101">
        <v>3600</v>
      </c>
      <c r="K31" s="66">
        <v>300</v>
      </c>
      <c r="L31" s="102">
        <f t="shared" si="0"/>
        <v>8.3333333333333329E-2</v>
      </c>
      <c r="M31" s="66" t="s">
        <v>810</v>
      </c>
      <c r="N31" s="66" t="s">
        <v>811</v>
      </c>
      <c r="O31" s="66" t="s">
        <v>812</v>
      </c>
      <c r="P31" s="103" t="s">
        <v>556</v>
      </c>
      <c r="Q31" s="103"/>
      <c r="R31" s="104" t="s">
        <v>246</v>
      </c>
      <c r="S31" s="66">
        <v>2121</v>
      </c>
      <c r="T31" s="66" t="s">
        <v>887</v>
      </c>
      <c r="U31" s="66">
        <v>6267204546</v>
      </c>
      <c r="V31" s="66">
        <v>19</v>
      </c>
      <c r="W31" s="66" t="s">
        <v>246</v>
      </c>
      <c r="X31" s="66" t="s">
        <v>888</v>
      </c>
      <c r="Y31" s="104">
        <f t="shared" si="1"/>
        <v>190</v>
      </c>
      <c r="Z31" s="66" t="s">
        <v>454</v>
      </c>
      <c r="AA31" s="66" t="s">
        <v>178</v>
      </c>
      <c r="AB31" s="66" t="s">
        <v>522</v>
      </c>
      <c r="AC31" s="66" t="s">
        <v>818</v>
      </c>
      <c r="AD31" s="66" t="s">
        <v>246</v>
      </c>
    </row>
    <row r="32" spans="1:30">
      <c r="A32" s="66">
        <v>30</v>
      </c>
      <c r="B32" s="66" t="s">
        <v>7</v>
      </c>
      <c r="C32" s="66" t="s">
        <v>535</v>
      </c>
      <c r="D32" s="66" t="s">
        <v>475</v>
      </c>
      <c r="E32" s="4" t="s">
        <v>889</v>
      </c>
      <c r="F32" s="66" t="s">
        <v>178</v>
      </c>
      <c r="G32" s="66" t="s">
        <v>178</v>
      </c>
      <c r="H32" s="66" t="s">
        <v>809</v>
      </c>
      <c r="I32" s="66">
        <v>450</v>
      </c>
      <c r="J32" s="101">
        <v>2700</v>
      </c>
      <c r="K32" s="66">
        <v>150</v>
      </c>
      <c r="L32" s="102">
        <f t="shared" si="0"/>
        <v>5.5555555555555552E-2</v>
      </c>
      <c r="M32" s="66" t="s">
        <v>810</v>
      </c>
      <c r="N32" s="66" t="s">
        <v>811</v>
      </c>
      <c r="O32" s="66" t="s">
        <v>812</v>
      </c>
      <c r="P32" s="103" t="s">
        <v>556</v>
      </c>
      <c r="Q32" s="103"/>
      <c r="R32" s="104" t="s">
        <v>246</v>
      </c>
      <c r="S32" s="66">
        <v>2111</v>
      </c>
      <c r="T32" s="66" t="s">
        <v>890</v>
      </c>
      <c r="U32" s="66">
        <v>7724926578</v>
      </c>
      <c r="V32" s="66">
        <v>18</v>
      </c>
      <c r="W32" s="66" t="s">
        <v>556</v>
      </c>
      <c r="X32" s="66" t="s">
        <v>891</v>
      </c>
      <c r="Y32" s="104">
        <f t="shared" si="1"/>
        <v>180</v>
      </c>
      <c r="Z32" s="66" t="s">
        <v>283</v>
      </c>
      <c r="AA32" s="66" t="s">
        <v>475</v>
      </c>
      <c r="AB32" s="66"/>
      <c r="AC32" s="66"/>
      <c r="AD32" s="66" t="s">
        <v>246</v>
      </c>
    </row>
    <row r="33" spans="1:30">
      <c r="A33" s="66">
        <v>31</v>
      </c>
      <c r="B33" s="66" t="s">
        <v>7</v>
      </c>
      <c r="C33" s="66" t="s">
        <v>535</v>
      </c>
      <c r="D33" s="66" t="s">
        <v>475</v>
      </c>
      <c r="E33" s="4" t="s">
        <v>892</v>
      </c>
      <c r="F33" s="66" t="s">
        <v>178</v>
      </c>
      <c r="G33" s="66" t="s">
        <v>178</v>
      </c>
      <c r="H33" s="66" t="s">
        <v>809</v>
      </c>
      <c r="I33" s="66">
        <v>500</v>
      </c>
      <c r="J33" s="101">
        <v>3000</v>
      </c>
      <c r="K33" s="66">
        <v>120</v>
      </c>
      <c r="L33" s="102">
        <f t="shared" si="0"/>
        <v>0.04</v>
      </c>
      <c r="M33" s="66" t="s">
        <v>810</v>
      </c>
      <c r="N33" s="66" t="s">
        <v>811</v>
      </c>
      <c r="O33" s="66" t="s">
        <v>812</v>
      </c>
      <c r="P33" s="103" t="s">
        <v>556</v>
      </c>
      <c r="Q33" s="103"/>
      <c r="R33" s="104" t="s">
        <v>246</v>
      </c>
      <c r="S33" s="66">
        <v>2111</v>
      </c>
      <c r="T33" s="66" t="s">
        <v>893</v>
      </c>
      <c r="U33" s="66">
        <v>7974720857</v>
      </c>
      <c r="V33" s="66">
        <v>14</v>
      </c>
      <c r="W33" s="66" t="s">
        <v>556</v>
      </c>
      <c r="X33" s="66" t="s">
        <v>891</v>
      </c>
      <c r="Y33" s="104">
        <f t="shared" si="1"/>
        <v>140</v>
      </c>
      <c r="Z33" s="66" t="s">
        <v>151</v>
      </c>
      <c r="AA33" s="66" t="s">
        <v>220</v>
      </c>
      <c r="AB33" s="66" t="s">
        <v>522</v>
      </c>
      <c r="AC33" s="66" t="s">
        <v>818</v>
      </c>
      <c r="AD33" s="66" t="s">
        <v>246</v>
      </c>
    </row>
    <row r="34" spans="1:30">
      <c r="A34" s="66">
        <v>32</v>
      </c>
      <c r="B34" s="66" t="s">
        <v>7</v>
      </c>
      <c r="C34" s="66" t="s">
        <v>535</v>
      </c>
      <c r="D34" s="66" t="s">
        <v>475</v>
      </c>
      <c r="E34" s="4" t="s">
        <v>245</v>
      </c>
      <c r="F34" s="66" t="s">
        <v>178</v>
      </c>
      <c r="G34" s="66" t="s">
        <v>178</v>
      </c>
      <c r="H34" s="66" t="s">
        <v>809</v>
      </c>
      <c r="I34" s="66">
        <v>700</v>
      </c>
      <c r="J34" s="101">
        <v>4200</v>
      </c>
      <c r="K34" s="66">
        <v>120</v>
      </c>
      <c r="L34" s="102">
        <f t="shared" si="0"/>
        <v>2.8571428571428571E-2</v>
      </c>
      <c r="M34" s="66" t="s">
        <v>810</v>
      </c>
      <c r="N34" s="66" t="s">
        <v>811</v>
      </c>
      <c r="O34" s="66" t="s">
        <v>812</v>
      </c>
      <c r="P34" s="103" t="s">
        <v>556</v>
      </c>
      <c r="Q34" s="66"/>
      <c r="R34" s="104" t="s">
        <v>246</v>
      </c>
      <c r="S34" s="66">
        <v>2233</v>
      </c>
      <c r="T34" s="35" t="s">
        <v>894</v>
      </c>
      <c r="U34" s="35">
        <v>9753516514</v>
      </c>
      <c r="V34" s="66">
        <v>19</v>
      </c>
      <c r="W34" s="66" t="s">
        <v>823</v>
      </c>
      <c r="X34" s="66" t="s">
        <v>895</v>
      </c>
      <c r="Y34" s="104">
        <f t="shared" si="1"/>
        <v>190</v>
      </c>
      <c r="Z34" s="66" t="s">
        <v>896</v>
      </c>
      <c r="AA34" s="66" t="s">
        <v>95</v>
      </c>
      <c r="AB34" s="66" t="s">
        <v>160</v>
      </c>
      <c r="AC34" s="66" t="s">
        <v>220</v>
      </c>
      <c r="AD34" s="66" t="s">
        <v>246</v>
      </c>
    </row>
    <row r="35" spans="1:30">
      <c r="A35" s="66">
        <v>33</v>
      </c>
      <c r="B35" s="66" t="s">
        <v>7</v>
      </c>
      <c r="C35" s="66" t="s">
        <v>535</v>
      </c>
      <c r="D35" s="66" t="s">
        <v>475</v>
      </c>
      <c r="E35" s="4" t="s">
        <v>897</v>
      </c>
      <c r="F35" s="66" t="s">
        <v>178</v>
      </c>
      <c r="G35" s="66" t="s">
        <v>178</v>
      </c>
      <c r="H35" s="66" t="s">
        <v>809</v>
      </c>
      <c r="I35" s="66">
        <v>1200</v>
      </c>
      <c r="J35" s="101">
        <v>7200</v>
      </c>
      <c r="K35" s="66">
        <v>120</v>
      </c>
      <c r="L35" s="102">
        <f t="shared" si="0"/>
        <v>1.6666666666666666E-2</v>
      </c>
      <c r="M35" s="66" t="s">
        <v>810</v>
      </c>
      <c r="N35" s="66" t="s">
        <v>811</v>
      </c>
      <c r="O35" s="66" t="s">
        <v>812</v>
      </c>
      <c r="P35" s="103" t="s">
        <v>556</v>
      </c>
      <c r="Q35" s="66"/>
      <c r="R35" s="104" t="s">
        <v>246</v>
      </c>
      <c r="S35" s="66">
        <v>2233</v>
      </c>
      <c r="T35" s="35" t="s">
        <v>898</v>
      </c>
      <c r="U35" s="35">
        <v>9644097063</v>
      </c>
      <c r="V35" s="66">
        <v>23</v>
      </c>
      <c r="W35" s="66" t="s">
        <v>823</v>
      </c>
      <c r="X35" s="66" t="s">
        <v>899</v>
      </c>
      <c r="Y35" s="104">
        <f t="shared" si="1"/>
        <v>230</v>
      </c>
      <c r="Z35" s="66" t="s">
        <v>170</v>
      </c>
      <c r="AA35" s="66" t="s">
        <v>178</v>
      </c>
      <c r="AB35" s="66" t="s">
        <v>160</v>
      </c>
      <c r="AC35" s="66" t="s">
        <v>220</v>
      </c>
      <c r="AD35" s="66" t="s">
        <v>246</v>
      </c>
    </row>
    <row r="36" spans="1:30">
      <c r="A36" s="66">
        <v>34</v>
      </c>
      <c r="B36" s="66" t="s">
        <v>7</v>
      </c>
      <c r="C36" s="66" t="s">
        <v>535</v>
      </c>
      <c r="D36" s="66" t="s">
        <v>475</v>
      </c>
      <c r="E36" s="4" t="s">
        <v>900</v>
      </c>
      <c r="F36" s="66" t="s">
        <v>178</v>
      </c>
      <c r="G36" s="66" t="s">
        <v>178</v>
      </c>
      <c r="H36" s="66" t="s">
        <v>809</v>
      </c>
      <c r="I36" s="66">
        <v>600</v>
      </c>
      <c r="J36" s="101">
        <v>3600</v>
      </c>
      <c r="K36" s="66">
        <v>300</v>
      </c>
      <c r="L36" s="102">
        <f t="shared" si="0"/>
        <v>8.3333333333333329E-2</v>
      </c>
      <c r="M36" s="66" t="s">
        <v>810</v>
      </c>
      <c r="N36" s="66" t="s">
        <v>811</v>
      </c>
      <c r="O36" s="66" t="s">
        <v>812</v>
      </c>
      <c r="P36" s="103" t="s">
        <v>556</v>
      </c>
      <c r="Q36" s="103"/>
      <c r="R36" s="104" t="s">
        <v>246</v>
      </c>
      <c r="S36" s="66">
        <v>2111</v>
      </c>
      <c r="T36" s="66" t="s">
        <v>901</v>
      </c>
      <c r="U36" s="66">
        <v>7828248293</v>
      </c>
      <c r="V36" s="66">
        <v>22</v>
      </c>
      <c r="W36" s="66" t="s">
        <v>556</v>
      </c>
      <c r="X36" s="66" t="s">
        <v>902</v>
      </c>
      <c r="Y36" s="104">
        <f t="shared" si="1"/>
        <v>220</v>
      </c>
      <c r="Z36" s="66" t="s">
        <v>882</v>
      </c>
      <c r="AA36" s="66" t="s">
        <v>178</v>
      </c>
      <c r="AB36" s="66" t="s">
        <v>522</v>
      </c>
      <c r="AC36" s="66" t="s">
        <v>818</v>
      </c>
      <c r="AD36" s="66" t="s">
        <v>246</v>
      </c>
    </row>
    <row r="37" spans="1:30">
      <c r="A37" s="66">
        <v>35</v>
      </c>
      <c r="B37" s="66" t="s">
        <v>7</v>
      </c>
      <c r="C37" s="66" t="s">
        <v>535</v>
      </c>
      <c r="D37" s="66" t="s">
        <v>475</v>
      </c>
      <c r="E37" s="66" t="s">
        <v>766</v>
      </c>
      <c r="F37" s="66" t="s">
        <v>178</v>
      </c>
      <c r="G37" s="66" t="s">
        <v>178</v>
      </c>
      <c r="H37" s="66" t="s">
        <v>809</v>
      </c>
      <c r="I37" s="66">
        <v>300</v>
      </c>
      <c r="J37" s="101">
        <v>1800</v>
      </c>
      <c r="K37" s="66">
        <v>120</v>
      </c>
      <c r="L37" s="102">
        <f t="shared" si="0"/>
        <v>6.6666666666666666E-2</v>
      </c>
      <c r="M37" s="66" t="s">
        <v>810</v>
      </c>
      <c r="N37" s="66" t="s">
        <v>811</v>
      </c>
      <c r="O37" s="66" t="s">
        <v>812</v>
      </c>
      <c r="P37" s="103" t="s">
        <v>556</v>
      </c>
      <c r="Q37" s="103"/>
      <c r="R37" s="104" t="s">
        <v>246</v>
      </c>
      <c r="S37" s="66">
        <v>2233</v>
      </c>
      <c r="T37" s="66" t="s">
        <v>903</v>
      </c>
      <c r="U37" s="66">
        <v>9406041305</v>
      </c>
      <c r="V37" s="66">
        <v>18</v>
      </c>
      <c r="W37" s="66" t="s">
        <v>246</v>
      </c>
      <c r="X37" s="66" t="s">
        <v>904</v>
      </c>
      <c r="Y37" s="104">
        <f t="shared" si="1"/>
        <v>180</v>
      </c>
      <c r="Z37" s="66" t="s">
        <v>905</v>
      </c>
      <c r="AA37" s="66" t="s">
        <v>178</v>
      </c>
      <c r="AB37" s="66" t="s">
        <v>522</v>
      </c>
      <c r="AC37" s="66" t="s">
        <v>818</v>
      </c>
      <c r="AD37" s="66" t="s">
        <v>246</v>
      </c>
    </row>
    <row r="38" spans="1:30">
      <c r="A38" s="66">
        <v>36</v>
      </c>
      <c r="B38" s="66" t="s">
        <v>7</v>
      </c>
      <c r="C38" s="66" t="s">
        <v>535</v>
      </c>
      <c r="D38" s="66" t="s">
        <v>475</v>
      </c>
      <c r="E38" s="4" t="s">
        <v>95</v>
      </c>
      <c r="F38" s="66" t="s">
        <v>178</v>
      </c>
      <c r="G38" s="66" t="s">
        <v>178</v>
      </c>
      <c r="H38" s="66" t="s">
        <v>809</v>
      </c>
      <c r="I38" s="66">
        <v>300</v>
      </c>
      <c r="J38" s="101">
        <v>1800</v>
      </c>
      <c r="K38" s="66">
        <v>150</v>
      </c>
      <c r="L38" s="102">
        <f t="shared" si="0"/>
        <v>8.3333333333333329E-2</v>
      </c>
      <c r="M38" s="66" t="s">
        <v>810</v>
      </c>
      <c r="N38" s="66" t="s">
        <v>811</v>
      </c>
      <c r="O38" s="66" t="s">
        <v>812</v>
      </c>
      <c r="P38" s="103" t="s">
        <v>556</v>
      </c>
      <c r="Q38" s="103"/>
      <c r="R38" s="104" t="s">
        <v>246</v>
      </c>
      <c r="S38" s="66">
        <v>2233</v>
      </c>
      <c r="T38" s="66" t="s">
        <v>906</v>
      </c>
      <c r="U38" s="66">
        <v>9399213406</v>
      </c>
      <c r="V38" s="66">
        <v>16</v>
      </c>
      <c r="W38" s="66" t="s">
        <v>556</v>
      </c>
      <c r="X38" s="105">
        <v>44937</v>
      </c>
      <c r="Y38" s="104">
        <f t="shared" si="1"/>
        <v>160</v>
      </c>
      <c r="Z38" s="66" t="s">
        <v>170</v>
      </c>
      <c r="AA38" s="66" t="s">
        <v>178</v>
      </c>
      <c r="AB38" s="66" t="s">
        <v>522</v>
      </c>
      <c r="AC38" s="66" t="s">
        <v>818</v>
      </c>
      <c r="AD38" s="66" t="s">
        <v>246</v>
      </c>
    </row>
    <row r="39" spans="1:30">
      <c r="A39" s="66">
        <v>37</v>
      </c>
      <c r="B39" s="66" t="s">
        <v>7</v>
      </c>
      <c r="C39" s="66" t="s">
        <v>535</v>
      </c>
      <c r="D39" s="66" t="s">
        <v>475</v>
      </c>
      <c r="E39" s="4" t="s">
        <v>907</v>
      </c>
      <c r="F39" s="66" t="s">
        <v>178</v>
      </c>
      <c r="G39" s="66" t="s">
        <v>178</v>
      </c>
      <c r="H39" s="66" t="s">
        <v>809</v>
      </c>
      <c r="I39" s="66">
        <v>700</v>
      </c>
      <c r="J39" s="101">
        <v>4200</v>
      </c>
      <c r="K39" s="66">
        <v>300</v>
      </c>
      <c r="L39" s="102">
        <f t="shared" si="0"/>
        <v>7.1428571428571425E-2</v>
      </c>
      <c r="M39" s="66" t="s">
        <v>810</v>
      </c>
      <c r="N39" s="66" t="s">
        <v>811</v>
      </c>
      <c r="O39" s="66" t="s">
        <v>812</v>
      </c>
      <c r="P39" s="103" t="s">
        <v>556</v>
      </c>
      <c r="Q39" s="66"/>
      <c r="R39" s="104" t="s">
        <v>246</v>
      </c>
      <c r="S39" s="66" t="s">
        <v>274</v>
      </c>
      <c r="T39" s="66" t="s">
        <v>908</v>
      </c>
      <c r="U39" s="66">
        <v>6265783002</v>
      </c>
      <c r="V39" s="66">
        <v>21</v>
      </c>
      <c r="W39" s="66" t="s">
        <v>556</v>
      </c>
      <c r="X39" s="105">
        <v>45210</v>
      </c>
      <c r="Y39" s="104">
        <f t="shared" si="1"/>
        <v>210</v>
      </c>
      <c r="Z39" s="66" t="s">
        <v>858</v>
      </c>
      <c r="AA39" s="66" t="s">
        <v>859</v>
      </c>
      <c r="AB39" s="66" t="s">
        <v>160</v>
      </c>
      <c r="AC39" s="66" t="s">
        <v>220</v>
      </c>
      <c r="AD39" s="66" t="s">
        <v>246</v>
      </c>
    </row>
    <row r="40" spans="1:30">
      <c r="A40" s="66">
        <v>38</v>
      </c>
      <c r="B40" s="66" t="s">
        <v>7</v>
      </c>
      <c r="C40" s="66" t="s">
        <v>535</v>
      </c>
      <c r="D40" s="66" t="s">
        <v>475</v>
      </c>
      <c r="E40" s="66" t="s">
        <v>909</v>
      </c>
      <c r="F40" s="66" t="s">
        <v>178</v>
      </c>
      <c r="G40" s="66" t="s">
        <v>178</v>
      </c>
      <c r="H40" s="66" t="s">
        <v>809</v>
      </c>
      <c r="I40" s="66">
        <v>300</v>
      </c>
      <c r="J40" s="101">
        <v>1800</v>
      </c>
      <c r="K40" s="66">
        <v>300</v>
      </c>
      <c r="L40" s="102">
        <f t="shared" si="0"/>
        <v>0.16666666666666666</v>
      </c>
      <c r="M40" s="66" t="s">
        <v>810</v>
      </c>
      <c r="N40" s="66" t="s">
        <v>811</v>
      </c>
      <c r="O40" s="66" t="s">
        <v>812</v>
      </c>
      <c r="P40" s="103" t="s">
        <v>556</v>
      </c>
      <c r="Q40" s="103"/>
      <c r="R40" s="104" t="s">
        <v>246</v>
      </c>
      <c r="S40" s="66">
        <v>2121</v>
      </c>
      <c r="T40" s="66" t="s">
        <v>910</v>
      </c>
      <c r="U40" s="66">
        <v>7804982601</v>
      </c>
      <c r="V40" s="66">
        <v>20</v>
      </c>
      <c r="W40" s="66" t="s">
        <v>246</v>
      </c>
      <c r="X40" s="105">
        <v>45270</v>
      </c>
      <c r="Y40" s="104">
        <f t="shared" si="1"/>
        <v>200</v>
      </c>
      <c r="Z40" s="66" t="s">
        <v>454</v>
      </c>
      <c r="AA40" s="66" t="s">
        <v>178</v>
      </c>
      <c r="AB40" s="66" t="s">
        <v>522</v>
      </c>
      <c r="AC40" s="66" t="s">
        <v>818</v>
      </c>
      <c r="AD40" s="66" t="s">
        <v>246</v>
      </c>
    </row>
    <row r="41" spans="1:30">
      <c r="A41" s="66">
        <v>39</v>
      </c>
      <c r="B41" s="66" t="s">
        <v>7</v>
      </c>
      <c r="C41" s="66" t="s">
        <v>535</v>
      </c>
      <c r="D41" s="66" t="s">
        <v>475</v>
      </c>
      <c r="E41" s="4" t="s">
        <v>911</v>
      </c>
      <c r="F41" s="66" t="s">
        <v>178</v>
      </c>
      <c r="G41" s="66" t="s">
        <v>178</v>
      </c>
      <c r="H41" s="66" t="s">
        <v>809</v>
      </c>
      <c r="I41" s="66">
        <v>300</v>
      </c>
      <c r="J41" s="101">
        <v>1800</v>
      </c>
      <c r="K41" s="66">
        <v>150</v>
      </c>
      <c r="L41" s="102">
        <f t="shared" si="0"/>
        <v>8.3333333333333329E-2</v>
      </c>
      <c r="M41" s="66" t="s">
        <v>810</v>
      </c>
      <c r="N41" s="66" t="s">
        <v>811</v>
      </c>
      <c r="O41" s="66" t="s">
        <v>812</v>
      </c>
      <c r="P41" s="103" t="s">
        <v>556</v>
      </c>
      <c r="Q41" s="103"/>
      <c r="R41" s="104" t="s">
        <v>246</v>
      </c>
      <c r="S41" s="66">
        <v>2233</v>
      </c>
      <c r="T41" s="66" t="s">
        <v>912</v>
      </c>
      <c r="U41" s="66">
        <v>7999232664</v>
      </c>
      <c r="V41" s="66">
        <v>22</v>
      </c>
      <c r="W41" s="66" t="s">
        <v>556</v>
      </c>
      <c r="X41" s="105">
        <v>45027</v>
      </c>
      <c r="Y41" s="104">
        <f t="shared" si="1"/>
        <v>220</v>
      </c>
      <c r="Z41" s="66" t="s">
        <v>283</v>
      </c>
      <c r="AA41" s="66" t="s">
        <v>475</v>
      </c>
      <c r="AB41" s="66"/>
      <c r="AC41" s="66"/>
      <c r="AD41" s="66" t="s">
        <v>246</v>
      </c>
    </row>
    <row r="42" spans="1:30">
      <c r="A42" s="66">
        <v>40</v>
      </c>
      <c r="B42" s="66" t="s">
        <v>7</v>
      </c>
      <c r="C42" s="66" t="s">
        <v>535</v>
      </c>
      <c r="D42" s="66" t="s">
        <v>475</v>
      </c>
      <c r="E42" s="4" t="s">
        <v>913</v>
      </c>
      <c r="F42" s="66" t="s">
        <v>178</v>
      </c>
      <c r="G42" s="66" t="s">
        <v>178</v>
      </c>
      <c r="H42" s="66" t="s">
        <v>809</v>
      </c>
      <c r="I42" s="66">
        <v>500</v>
      </c>
      <c r="J42" s="101">
        <v>3000</v>
      </c>
      <c r="K42" s="66">
        <v>400</v>
      </c>
      <c r="L42" s="102">
        <f t="shared" si="0"/>
        <v>0.13333333333333333</v>
      </c>
      <c r="M42" s="66" t="s">
        <v>810</v>
      </c>
      <c r="N42" s="66" t="s">
        <v>811</v>
      </c>
      <c r="O42" s="66" t="s">
        <v>812</v>
      </c>
      <c r="P42" s="103" t="s">
        <v>556</v>
      </c>
      <c r="Q42" s="103"/>
      <c r="R42" s="104" t="s">
        <v>246</v>
      </c>
      <c r="S42" s="66">
        <v>2233</v>
      </c>
      <c r="T42" s="35" t="s">
        <v>914</v>
      </c>
      <c r="U42" s="35">
        <v>9770349265</v>
      </c>
      <c r="V42" s="66">
        <v>19</v>
      </c>
      <c r="W42" s="66" t="s">
        <v>556</v>
      </c>
      <c r="X42" s="109">
        <v>45230</v>
      </c>
      <c r="Y42" s="104">
        <f t="shared" si="1"/>
        <v>190</v>
      </c>
      <c r="Z42" s="66" t="s">
        <v>831</v>
      </c>
      <c r="AA42" s="66" t="s">
        <v>96</v>
      </c>
      <c r="AB42" s="66" t="s">
        <v>522</v>
      </c>
      <c r="AC42" s="66" t="s">
        <v>818</v>
      </c>
      <c r="AD42" s="66" t="s">
        <v>246</v>
      </c>
    </row>
    <row r="43" spans="1:30">
      <c r="A43" s="66">
        <v>41</v>
      </c>
      <c r="B43" s="66" t="s">
        <v>7</v>
      </c>
      <c r="C43" s="66" t="s">
        <v>535</v>
      </c>
      <c r="D43" s="66" t="s">
        <v>475</v>
      </c>
      <c r="E43" s="4" t="s">
        <v>915</v>
      </c>
      <c r="F43" s="66" t="s">
        <v>178</v>
      </c>
      <c r="G43" s="66" t="s">
        <v>178</v>
      </c>
      <c r="H43" s="66" t="s">
        <v>809</v>
      </c>
      <c r="I43" s="66">
        <v>500</v>
      </c>
      <c r="J43" s="101">
        <v>3000</v>
      </c>
      <c r="K43" s="66">
        <v>200</v>
      </c>
      <c r="L43" s="102">
        <f t="shared" si="0"/>
        <v>6.6666666666666666E-2</v>
      </c>
      <c r="M43" s="66" t="s">
        <v>810</v>
      </c>
      <c r="N43" s="66" t="s">
        <v>811</v>
      </c>
      <c r="O43" s="66" t="s">
        <v>812</v>
      </c>
      <c r="P43" s="103" t="s">
        <v>556</v>
      </c>
      <c r="Q43" s="103"/>
      <c r="R43" s="104" t="s">
        <v>246</v>
      </c>
      <c r="S43" s="66">
        <v>2111</v>
      </c>
      <c r="T43" s="66" t="s">
        <v>916</v>
      </c>
      <c r="U43" s="66">
        <v>9301185907</v>
      </c>
      <c r="V43" s="66">
        <v>16</v>
      </c>
      <c r="W43" s="66" t="s">
        <v>556</v>
      </c>
      <c r="X43" s="105">
        <v>45117</v>
      </c>
      <c r="Y43" s="104">
        <f t="shared" si="1"/>
        <v>160</v>
      </c>
      <c r="Z43" s="66" t="s">
        <v>454</v>
      </c>
      <c r="AA43" s="66" t="s">
        <v>178</v>
      </c>
      <c r="AB43" s="66" t="s">
        <v>160</v>
      </c>
      <c r="AC43" s="66" t="s">
        <v>220</v>
      </c>
      <c r="AD43" s="66" t="s">
        <v>246</v>
      </c>
    </row>
    <row r="44" spans="1:30">
      <c r="A44" s="66">
        <v>42</v>
      </c>
      <c r="B44" s="66" t="s">
        <v>7</v>
      </c>
      <c r="C44" s="66" t="s">
        <v>535</v>
      </c>
      <c r="D44" s="66" t="s">
        <v>475</v>
      </c>
      <c r="E44" s="66" t="s">
        <v>917</v>
      </c>
      <c r="F44" s="66" t="s">
        <v>178</v>
      </c>
      <c r="G44" s="66" t="s">
        <v>178</v>
      </c>
      <c r="H44" s="66" t="s">
        <v>809</v>
      </c>
      <c r="I44" s="66">
        <v>300</v>
      </c>
      <c r="J44" s="101">
        <v>1800</v>
      </c>
      <c r="K44" s="66">
        <v>300</v>
      </c>
      <c r="L44" s="102">
        <f t="shared" si="0"/>
        <v>0.16666666666666666</v>
      </c>
      <c r="M44" s="66" t="s">
        <v>810</v>
      </c>
      <c r="N44" s="66" t="s">
        <v>811</v>
      </c>
      <c r="O44" s="66" t="s">
        <v>812</v>
      </c>
      <c r="P44" s="103" t="s">
        <v>556</v>
      </c>
      <c r="Q44" s="103"/>
      <c r="R44" s="104" t="s">
        <v>246</v>
      </c>
      <c r="S44" s="66">
        <v>2111</v>
      </c>
      <c r="T44" s="66" t="s">
        <v>918</v>
      </c>
      <c r="U44" s="66">
        <v>9174131315</v>
      </c>
      <c r="V44" s="66">
        <v>23</v>
      </c>
      <c r="W44" s="66" t="s">
        <v>246</v>
      </c>
      <c r="X44" s="66" t="s">
        <v>919</v>
      </c>
      <c r="Y44" s="104">
        <f t="shared" si="1"/>
        <v>230</v>
      </c>
      <c r="Z44" s="66" t="s">
        <v>882</v>
      </c>
      <c r="AA44" s="66" t="s">
        <v>178</v>
      </c>
      <c r="AB44" s="66" t="s">
        <v>522</v>
      </c>
      <c r="AC44" s="66" t="s">
        <v>818</v>
      </c>
      <c r="AD44" s="66" t="s">
        <v>246</v>
      </c>
    </row>
    <row r="45" spans="1:30">
      <c r="A45" s="66">
        <v>43</v>
      </c>
      <c r="B45" s="66" t="s">
        <v>7</v>
      </c>
      <c r="C45" s="66" t="s">
        <v>535</v>
      </c>
      <c r="D45" s="66" t="s">
        <v>475</v>
      </c>
      <c r="E45" s="66" t="s">
        <v>920</v>
      </c>
      <c r="F45" s="66" t="s">
        <v>178</v>
      </c>
      <c r="G45" s="66" t="s">
        <v>178</v>
      </c>
      <c r="H45" s="66" t="s">
        <v>809</v>
      </c>
      <c r="I45" s="108">
        <v>250</v>
      </c>
      <c r="J45" s="101">
        <v>1500</v>
      </c>
      <c r="K45" s="66">
        <v>180</v>
      </c>
      <c r="L45" s="102">
        <f t="shared" si="0"/>
        <v>0.12</v>
      </c>
      <c r="M45" s="66" t="s">
        <v>810</v>
      </c>
      <c r="N45" s="66" t="s">
        <v>811</v>
      </c>
      <c r="O45" s="66" t="s">
        <v>812</v>
      </c>
      <c r="P45" s="103" t="s">
        <v>556</v>
      </c>
      <c r="Q45" s="103"/>
      <c r="R45" s="104" t="s">
        <v>246</v>
      </c>
      <c r="S45" s="66">
        <v>2111</v>
      </c>
      <c r="T45" s="66" t="s">
        <v>921</v>
      </c>
      <c r="U45" s="66">
        <v>9926846765</v>
      </c>
      <c r="V45" s="66">
        <v>18</v>
      </c>
      <c r="W45" s="66" t="s">
        <v>556</v>
      </c>
      <c r="X45" s="66" t="s">
        <v>902</v>
      </c>
      <c r="Y45" s="104">
        <f t="shared" si="1"/>
        <v>180</v>
      </c>
      <c r="Z45" s="66" t="s">
        <v>528</v>
      </c>
      <c r="AA45" s="66" t="s">
        <v>878</v>
      </c>
      <c r="AB45" s="66" t="s">
        <v>522</v>
      </c>
      <c r="AC45" s="66" t="s">
        <v>818</v>
      </c>
      <c r="AD45" s="66" t="s">
        <v>246</v>
      </c>
    </row>
    <row r="46" spans="1:30">
      <c r="A46" s="66">
        <v>44</v>
      </c>
      <c r="B46" s="66" t="s">
        <v>7</v>
      </c>
      <c r="C46" s="66" t="s">
        <v>535</v>
      </c>
      <c r="D46" s="66" t="s">
        <v>475</v>
      </c>
      <c r="E46" s="110" t="s">
        <v>922</v>
      </c>
      <c r="F46" s="66" t="s">
        <v>178</v>
      </c>
      <c r="G46" s="66" t="s">
        <v>178</v>
      </c>
      <c r="H46" s="66" t="s">
        <v>809</v>
      </c>
      <c r="I46" s="108">
        <v>650</v>
      </c>
      <c r="J46" s="101">
        <v>3900</v>
      </c>
      <c r="K46" s="66">
        <v>300</v>
      </c>
      <c r="L46" s="102">
        <f t="shared" si="0"/>
        <v>7.6923076923076927E-2</v>
      </c>
      <c r="M46" s="66" t="s">
        <v>810</v>
      </c>
      <c r="N46" s="66" t="s">
        <v>811</v>
      </c>
      <c r="O46" s="66" t="s">
        <v>812</v>
      </c>
      <c r="P46" s="103" t="s">
        <v>556</v>
      </c>
      <c r="Q46" s="103"/>
      <c r="R46" s="104" t="s">
        <v>246</v>
      </c>
      <c r="S46" s="66">
        <v>2111</v>
      </c>
      <c r="T46" s="66" t="s">
        <v>923</v>
      </c>
      <c r="U46" s="66">
        <v>6267520672</v>
      </c>
      <c r="V46" s="66">
        <v>20</v>
      </c>
      <c r="W46" s="66" t="s">
        <v>556</v>
      </c>
      <c r="X46" s="66" t="s">
        <v>924</v>
      </c>
      <c r="Y46" s="104">
        <f t="shared" si="1"/>
        <v>200</v>
      </c>
      <c r="Z46" s="66" t="s">
        <v>528</v>
      </c>
      <c r="AA46" s="66" t="s">
        <v>878</v>
      </c>
      <c r="AB46" s="66" t="s">
        <v>522</v>
      </c>
      <c r="AC46" s="66" t="s">
        <v>818</v>
      </c>
      <c r="AD46" s="66" t="s">
        <v>246</v>
      </c>
    </row>
    <row r="47" spans="1:30">
      <c r="A47" s="66">
        <v>45</v>
      </c>
      <c r="B47" s="66" t="s">
        <v>7</v>
      </c>
      <c r="C47" s="66" t="s">
        <v>535</v>
      </c>
      <c r="D47" s="66" t="s">
        <v>475</v>
      </c>
      <c r="E47" s="111" t="s">
        <v>878</v>
      </c>
      <c r="F47" s="66" t="s">
        <v>178</v>
      </c>
      <c r="G47" s="66" t="s">
        <v>178</v>
      </c>
      <c r="H47" s="66" t="s">
        <v>809</v>
      </c>
      <c r="I47" s="108">
        <v>300</v>
      </c>
      <c r="J47" s="101">
        <v>1800</v>
      </c>
      <c r="K47" s="66">
        <v>90</v>
      </c>
      <c r="L47" s="102">
        <f t="shared" si="0"/>
        <v>0.05</v>
      </c>
      <c r="M47" s="66" t="s">
        <v>810</v>
      </c>
      <c r="N47" s="66" t="s">
        <v>811</v>
      </c>
      <c r="O47" s="66" t="s">
        <v>812</v>
      </c>
      <c r="P47" s="103" t="s">
        <v>556</v>
      </c>
      <c r="Q47" s="103"/>
      <c r="R47" s="104" t="s">
        <v>246</v>
      </c>
      <c r="S47" s="66">
        <v>2233</v>
      </c>
      <c r="T47" s="66" t="s">
        <v>925</v>
      </c>
      <c r="U47" s="66">
        <v>9753572390</v>
      </c>
      <c r="V47" s="66">
        <v>17</v>
      </c>
      <c r="W47" s="66" t="s">
        <v>556</v>
      </c>
      <c r="X47" s="66" t="s">
        <v>881</v>
      </c>
      <c r="Y47" s="104">
        <f t="shared" si="1"/>
        <v>170</v>
      </c>
      <c r="Z47" s="66" t="s">
        <v>528</v>
      </c>
      <c r="AA47" s="66" t="s">
        <v>878</v>
      </c>
      <c r="AB47" s="66" t="s">
        <v>522</v>
      </c>
      <c r="AC47" s="66" t="s">
        <v>818</v>
      </c>
      <c r="AD47" s="66" t="s">
        <v>246</v>
      </c>
    </row>
    <row r="48" spans="1:30">
      <c r="A48" s="66">
        <v>46</v>
      </c>
      <c r="B48" s="66" t="s">
        <v>7</v>
      </c>
      <c r="C48" s="66" t="s">
        <v>535</v>
      </c>
      <c r="D48" s="66" t="s">
        <v>475</v>
      </c>
      <c r="E48" s="66" t="s">
        <v>926</v>
      </c>
      <c r="F48" s="66" t="s">
        <v>178</v>
      </c>
      <c r="G48" s="66" t="s">
        <v>178</v>
      </c>
      <c r="H48" s="66" t="s">
        <v>809</v>
      </c>
      <c r="I48" s="108">
        <v>400</v>
      </c>
      <c r="J48" s="101">
        <v>2400</v>
      </c>
      <c r="K48" s="66">
        <v>600</v>
      </c>
      <c r="L48" s="102">
        <f t="shared" si="0"/>
        <v>0.25</v>
      </c>
      <c r="M48" s="66" t="s">
        <v>810</v>
      </c>
      <c r="N48" s="66" t="s">
        <v>811</v>
      </c>
      <c r="O48" s="66" t="s">
        <v>812</v>
      </c>
      <c r="P48" s="103" t="s">
        <v>556</v>
      </c>
      <c r="Q48" s="103"/>
      <c r="R48" s="104" t="s">
        <v>246</v>
      </c>
      <c r="S48" s="66">
        <v>2233</v>
      </c>
      <c r="T48" s="66" t="s">
        <v>927</v>
      </c>
      <c r="U48" s="66">
        <v>9644201707</v>
      </c>
      <c r="V48" s="66">
        <v>20</v>
      </c>
      <c r="W48" s="66" t="s">
        <v>556</v>
      </c>
      <c r="X48" s="66" t="s">
        <v>928</v>
      </c>
      <c r="Y48" s="104">
        <f t="shared" si="1"/>
        <v>200</v>
      </c>
      <c r="Z48" s="66" t="s">
        <v>522</v>
      </c>
      <c r="AA48" s="66" t="s">
        <v>818</v>
      </c>
      <c r="AB48" s="66"/>
      <c r="AC48" s="66"/>
      <c r="AD48" s="66" t="s">
        <v>246</v>
      </c>
    </row>
    <row r="49" spans="1:30">
      <c r="A49" s="66">
        <v>47</v>
      </c>
      <c r="B49" s="66" t="s">
        <v>7</v>
      </c>
      <c r="C49" s="66" t="s">
        <v>535</v>
      </c>
      <c r="D49" s="66" t="s">
        <v>475</v>
      </c>
      <c r="E49" s="66" t="s">
        <v>722</v>
      </c>
      <c r="F49" s="66" t="s">
        <v>178</v>
      </c>
      <c r="G49" s="66" t="s">
        <v>178</v>
      </c>
      <c r="H49" s="66" t="s">
        <v>809</v>
      </c>
      <c r="I49" s="66">
        <v>300</v>
      </c>
      <c r="J49" s="101">
        <v>1800</v>
      </c>
      <c r="K49" s="66">
        <v>105</v>
      </c>
      <c r="L49" s="102">
        <f t="shared" si="0"/>
        <v>5.8333333333333334E-2</v>
      </c>
      <c r="M49" s="66" t="s">
        <v>810</v>
      </c>
      <c r="N49" s="66" t="s">
        <v>811</v>
      </c>
      <c r="O49" s="66" t="s">
        <v>812</v>
      </c>
      <c r="P49" s="103" t="s">
        <v>556</v>
      </c>
      <c r="Q49" s="103"/>
      <c r="R49" s="104" t="s">
        <v>246</v>
      </c>
      <c r="S49" s="66">
        <v>2111</v>
      </c>
      <c r="T49" s="66" t="s">
        <v>929</v>
      </c>
      <c r="U49" s="66">
        <v>7691088776</v>
      </c>
      <c r="V49" s="66">
        <v>22</v>
      </c>
      <c r="W49" s="66" t="s">
        <v>556</v>
      </c>
      <c r="X49" s="66" t="s">
        <v>928</v>
      </c>
      <c r="Y49" s="104">
        <f t="shared" si="1"/>
        <v>220</v>
      </c>
      <c r="Z49" s="66" t="s">
        <v>522</v>
      </c>
      <c r="AA49" s="66" t="s">
        <v>818</v>
      </c>
      <c r="AB49" s="66"/>
      <c r="AC49" s="66"/>
      <c r="AD49" s="66" t="s">
        <v>246</v>
      </c>
    </row>
    <row r="50" spans="1:30">
      <c r="A50" s="66">
        <v>48</v>
      </c>
      <c r="B50" s="66" t="s">
        <v>7</v>
      </c>
      <c r="C50" s="66" t="s">
        <v>535</v>
      </c>
      <c r="D50" s="66" t="s">
        <v>475</v>
      </c>
      <c r="E50" s="66" t="s">
        <v>930</v>
      </c>
      <c r="F50" s="66" t="s">
        <v>178</v>
      </c>
      <c r="G50" s="66" t="s">
        <v>178</v>
      </c>
      <c r="H50" s="66" t="s">
        <v>809</v>
      </c>
      <c r="I50" s="66">
        <v>500</v>
      </c>
      <c r="J50" s="101">
        <v>3000</v>
      </c>
      <c r="K50" s="66">
        <v>180</v>
      </c>
      <c r="L50" s="102">
        <f t="shared" si="0"/>
        <v>0.06</v>
      </c>
      <c r="M50" s="66" t="s">
        <v>810</v>
      </c>
      <c r="N50" s="66" t="s">
        <v>811</v>
      </c>
      <c r="O50" s="66" t="s">
        <v>812</v>
      </c>
      <c r="P50" s="103" t="s">
        <v>556</v>
      </c>
      <c r="Q50" s="103"/>
      <c r="R50" s="104" t="s">
        <v>246</v>
      </c>
      <c r="S50" s="66">
        <v>2121</v>
      </c>
      <c r="T50" s="35" t="s">
        <v>931</v>
      </c>
      <c r="U50" s="35">
        <v>7000113814</v>
      </c>
      <c r="V50" s="66">
        <v>16</v>
      </c>
      <c r="W50" s="66" t="s">
        <v>932</v>
      </c>
      <c r="X50" s="66" t="s">
        <v>868</v>
      </c>
      <c r="Y50" s="104">
        <f t="shared" si="1"/>
        <v>160</v>
      </c>
      <c r="Z50" s="66" t="s">
        <v>522</v>
      </c>
      <c r="AA50" s="66" t="s">
        <v>818</v>
      </c>
      <c r="AB50" s="66"/>
      <c r="AC50" s="66"/>
      <c r="AD50" s="66" t="s">
        <v>246</v>
      </c>
    </row>
    <row r="51" spans="1:30">
      <c r="A51" s="66">
        <v>49</v>
      </c>
      <c r="B51" s="66" t="s">
        <v>7</v>
      </c>
      <c r="C51" s="66" t="s">
        <v>535</v>
      </c>
      <c r="D51" s="66" t="s">
        <v>475</v>
      </c>
      <c r="E51" s="66" t="s">
        <v>933</v>
      </c>
      <c r="F51" s="66" t="s">
        <v>178</v>
      </c>
      <c r="G51" s="66" t="s">
        <v>178</v>
      </c>
      <c r="H51" s="66" t="s">
        <v>809</v>
      </c>
      <c r="I51" s="66">
        <v>500</v>
      </c>
      <c r="J51" s="101">
        <v>3000</v>
      </c>
      <c r="K51" s="66">
        <v>450</v>
      </c>
      <c r="L51" s="102">
        <f t="shared" si="0"/>
        <v>0.15</v>
      </c>
      <c r="M51" s="66" t="s">
        <v>810</v>
      </c>
      <c r="N51" s="66" t="s">
        <v>811</v>
      </c>
      <c r="O51" s="66" t="s">
        <v>812</v>
      </c>
      <c r="P51" s="103" t="s">
        <v>556</v>
      </c>
      <c r="Q51" s="103"/>
      <c r="R51" s="104" t="s">
        <v>246</v>
      </c>
      <c r="S51" s="66" t="s">
        <v>86</v>
      </c>
      <c r="T51" s="35" t="s">
        <v>155</v>
      </c>
      <c r="U51" s="35">
        <v>8103794092</v>
      </c>
      <c r="V51" s="66">
        <v>23</v>
      </c>
      <c r="W51" s="66" t="s">
        <v>556</v>
      </c>
      <c r="X51" s="66" t="s">
        <v>868</v>
      </c>
      <c r="Y51" s="104">
        <f t="shared" si="1"/>
        <v>230</v>
      </c>
      <c r="Z51" s="66" t="s">
        <v>522</v>
      </c>
      <c r="AA51" s="66" t="s">
        <v>818</v>
      </c>
      <c r="AB51" s="66"/>
      <c r="AC51" s="66"/>
      <c r="AD51" s="66" t="s">
        <v>246</v>
      </c>
    </row>
    <row r="52" spans="1:30">
      <c r="A52" s="66">
        <v>50</v>
      </c>
      <c r="B52" s="66" t="s">
        <v>7</v>
      </c>
      <c r="C52" s="66" t="s">
        <v>535</v>
      </c>
      <c r="D52" s="66" t="s">
        <v>475</v>
      </c>
      <c r="E52" s="66" t="s">
        <v>92</v>
      </c>
      <c r="F52" s="66" t="s">
        <v>178</v>
      </c>
      <c r="G52" s="66" t="s">
        <v>178</v>
      </c>
      <c r="H52" s="66" t="s">
        <v>809</v>
      </c>
      <c r="I52" s="66">
        <v>300</v>
      </c>
      <c r="J52" s="101">
        <v>1800</v>
      </c>
      <c r="K52" s="66">
        <v>600</v>
      </c>
      <c r="L52" s="102">
        <f t="shared" si="0"/>
        <v>0.33333333333333331</v>
      </c>
      <c r="M52" s="66" t="s">
        <v>810</v>
      </c>
      <c r="N52" s="66" t="s">
        <v>811</v>
      </c>
      <c r="O52" s="66" t="s">
        <v>812</v>
      </c>
      <c r="P52" s="103" t="s">
        <v>556</v>
      </c>
      <c r="Q52" s="66"/>
      <c r="R52" s="104" t="s">
        <v>246</v>
      </c>
      <c r="S52" s="66">
        <v>2253</v>
      </c>
      <c r="T52" s="35" t="s">
        <v>934</v>
      </c>
      <c r="U52" s="35">
        <v>9926191607</v>
      </c>
      <c r="V52" s="66">
        <v>17</v>
      </c>
      <c r="W52" s="66" t="s">
        <v>823</v>
      </c>
      <c r="X52" s="66" t="s">
        <v>899</v>
      </c>
      <c r="Y52" s="104">
        <f t="shared" si="1"/>
        <v>170</v>
      </c>
      <c r="Z52" s="66" t="s">
        <v>849</v>
      </c>
      <c r="AA52" s="66" t="s">
        <v>472</v>
      </c>
      <c r="AB52" s="66" t="s">
        <v>160</v>
      </c>
      <c r="AC52" s="66" t="s">
        <v>220</v>
      </c>
      <c r="AD52" s="66" t="s">
        <v>246</v>
      </c>
    </row>
    <row r="53" spans="1:30">
      <c r="A53" s="66">
        <v>51</v>
      </c>
      <c r="B53" s="66" t="s">
        <v>7</v>
      </c>
      <c r="C53" s="66" t="s">
        <v>535</v>
      </c>
      <c r="D53" s="66" t="s">
        <v>475</v>
      </c>
      <c r="E53" s="66" t="s">
        <v>935</v>
      </c>
      <c r="F53" s="66" t="s">
        <v>178</v>
      </c>
      <c r="G53" s="66" t="s">
        <v>178</v>
      </c>
      <c r="H53" s="66" t="s">
        <v>809</v>
      </c>
      <c r="I53" s="108">
        <v>250</v>
      </c>
      <c r="J53" s="101">
        <v>1500</v>
      </c>
      <c r="K53" s="66">
        <v>300</v>
      </c>
      <c r="L53" s="102">
        <f t="shared" si="0"/>
        <v>0.2</v>
      </c>
      <c r="M53" s="66" t="s">
        <v>810</v>
      </c>
      <c r="N53" s="66" t="s">
        <v>811</v>
      </c>
      <c r="O53" s="66" t="s">
        <v>812</v>
      </c>
      <c r="P53" s="103" t="s">
        <v>556</v>
      </c>
      <c r="Q53" s="103"/>
      <c r="R53" s="104" t="s">
        <v>246</v>
      </c>
      <c r="S53" s="66">
        <v>2253</v>
      </c>
      <c r="T53" s="35" t="s">
        <v>936</v>
      </c>
      <c r="U53" s="35">
        <v>6261884296</v>
      </c>
      <c r="V53" s="66">
        <v>18</v>
      </c>
      <c r="W53" s="66" t="s">
        <v>246</v>
      </c>
      <c r="X53" s="105">
        <v>44937</v>
      </c>
      <c r="Y53" s="104">
        <f t="shared" si="1"/>
        <v>180</v>
      </c>
      <c r="Z53" s="66" t="s">
        <v>937</v>
      </c>
      <c r="AA53" s="66" t="s">
        <v>713</v>
      </c>
      <c r="AB53" s="66" t="s">
        <v>522</v>
      </c>
      <c r="AC53" s="66" t="s">
        <v>818</v>
      </c>
      <c r="AD53" s="66" t="s">
        <v>246</v>
      </c>
    </row>
    <row r="54" spans="1:30">
      <c r="A54" s="66">
        <v>52</v>
      </c>
      <c r="B54" s="66" t="s">
        <v>7</v>
      </c>
      <c r="C54" s="66" t="s">
        <v>535</v>
      </c>
      <c r="D54" s="66" t="s">
        <v>475</v>
      </c>
      <c r="E54" s="66" t="s">
        <v>938</v>
      </c>
      <c r="F54" s="66" t="s">
        <v>178</v>
      </c>
      <c r="G54" s="66" t="s">
        <v>178</v>
      </c>
      <c r="H54" s="66" t="s">
        <v>809</v>
      </c>
      <c r="I54" s="108">
        <v>650</v>
      </c>
      <c r="J54" s="101">
        <v>3900</v>
      </c>
      <c r="K54" s="66">
        <v>180</v>
      </c>
      <c r="L54" s="102">
        <f t="shared" si="0"/>
        <v>4.6153846153846156E-2</v>
      </c>
      <c r="M54" s="66" t="s">
        <v>810</v>
      </c>
      <c r="N54" s="66" t="s">
        <v>811</v>
      </c>
      <c r="O54" s="66" t="s">
        <v>812</v>
      </c>
      <c r="P54" s="103" t="s">
        <v>556</v>
      </c>
      <c r="Q54" s="66"/>
      <c r="R54" s="104" t="s">
        <v>246</v>
      </c>
      <c r="S54" s="66">
        <v>2233</v>
      </c>
      <c r="T54" s="35" t="s">
        <v>939</v>
      </c>
      <c r="U54" s="35" t="s">
        <v>940</v>
      </c>
      <c r="V54" s="66">
        <v>22</v>
      </c>
      <c r="W54" s="66" t="s">
        <v>556</v>
      </c>
      <c r="X54" s="105">
        <v>45149</v>
      </c>
      <c r="Y54" s="104">
        <f t="shared" si="1"/>
        <v>220</v>
      </c>
      <c r="Z54" s="66" t="s">
        <v>941</v>
      </c>
      <c r="AA54" s="66" t="s">
        <v>942</v>
      </c>
      <c r="AB54" s="66" t="s">
        <v>160</v>
      </c>
      <c r="AC54" s="66" t="s">
        <v>220</v>
      </c>
      <c r="AD54" s="66" t="s">
        <v>246</v>
      </c>
    </row>
    <row r="55" spans="1:30">
      <c r="A55" s="66">
        <v>53</v>
      </c>
      <c r="B55" s="66" t="s">
        <v>7</v>
      </c>
      <c r="C55" s="66" t="s">
        <v>535</v>
      </c>
      <c r="D55" s="66" t="s">
        <v>475</v>
      </c>
      <c r="E55" s="66" t="s">
        <v>943</v>
      </c>
      <c r="F55" s="66" t="s">
        <v>178</v>
      </c>
      <c r="G55" s="66" t="s">
        <v>178</v>
      </c>
      <c r="H55" s="66" t="s">
        <v>809</v>
      </c>
      <c r="I55" s="108">
        <v>300</v>
      </c>
      <c r="J55" s="101">
        <v>1800</v>
      </c>
      <c r="K55" s="66">
        <v>300</v>
      </c>
      <c r="L55" s="102">
        <f t="shared" si="0"/>
        <v>0.16666666666666666</v>
      </c>
      <c r="M55" s="66" t="s">
        <v>810</v>
      </c>
      <c r="N55" s="66" t="s">
        <v>811</v>
      </c>
      <c r="O55" s="66" t="s">
        <v>812</v>
      </c>
      <c r="P55" s="103" t="s">
        <v>556</v>
      </c>
      <c r="Q55" s="103"/>
      <c r="R55" s="104" t="s">
        <v>246</v>
      </c>
      <c r="S55" s="66">
        <v>2233</v>
      </c>
      <c r="T55" s="35" t="s">
        <v>944</v>
      </c>
      <c r="U55" s="35">
        <v>7999930326</v>
      </c>
      <c r="V55" s="66">
        <v>23</v>
      </c>
      <c r="W55" s="66" t="s">
        <v>556</v>
      </c>
      <c r="X55" s="105">
        <v>45241</v>
      </c>
      <c r="Y55" s="104">
        <f t="shared" si="1"/>
        <v>230</v>
      </c>
      <c r="Z55" s="66" t="s">
        <v>882</v>
      </c>
      <c r="AA55" s="66" t="s">
        <v>178</v>
      </c>
      <c r="AB55" s="66" t="s">
        <v>522</v>
      </c>
      <c r="AC55" s="66" t="s">
        <v>818</v>
      </c>
      <c r="AD55" s="66" t="s">
        <v>246</v>
      </c>
    </row>
    <row r="56" spans="1:30">
      <c r="A56" s="66">
        <v>54</v>
      </c>
      <c r="B56" s="66" t="s">
        <v>7</v>
      </c>
      <c r="C56" s="66" t="s">
        <v>535</v>
      </c>
      <c r="D56" s="66" t="s">
        <v>475</v>
      </c>
      <c r="E56" s="66" t="s">
        <v>945</v>
      </c>
      <c r="F56" s="66" t="s">
        <v>178</v>
      </c>
      <c r="G56" s="66" t="s">
        <v>178</v>
      </c>
      <c r="H56" s="66" t="s">
        <v>809</v>
      </c>
      <c r="I56" s="108">
        <v>400</v>
      </c>
      <c r="J56" s="101">
        <v>2400</v>
      </c>
      <c r="K56" s="66">
        <v>180</v>
      </c>
      <c r="L56" s="102">
        <f t="shared" si="0"/>
        <v>7.4999999999999997E-2</v>
      </c>
      <c r="M56" s="66" t="s">
        <v>810</v>
      </c>
      <c r="N56" s="66" t="s">
        <v>811</v>
      </c>
      <c r="O56" s="66" t="s">
        <v>812</v>
      </c>
      <c r="P56" s="103" t="s">
        <v>556</v>
      </c>
      <c r="Q56" s="103"/>
      <c r="R56" s="104" t="s">
        <v>246</v>
      </c>
      <c r="S56" s="66">
        <v>2253</v>
      </c>
      <c r="T56" s="35" t="s">
        <v>946</v>
      </c>
      <c r="U56" s="35">
        <v>8085791692</v>
      </c>
      <c r="V56" s="66">
        <v>21</v>
      </c>
      <c r="W56" s="66" t="s">
        <v>556</v>
      </c>
      <c r="X56" s="105">
        <v>45241</v>
      </c>
      <c r="Y56" s="104">
        <f t="shared" si="1"/>
        <v>210</v>
      </c>
      <c r="Z56" s="66" t="s">
        <v>528</v>
      </c>
      <c r="AA56" s="66" t="s">
        <v>878</v>
      </c>
      <c r="AB56" s="66" t="s">
        <v>522</v>
      </c>
      <c r="AC56" s="66" t="s">
        <v>818</v>
      </c>
      <c r="AD56" s="66" t="s">
        <v>246</v>
      </c>
    </row>
    <row r="57" spans="1:30">
      <c r="A57" s="66">
        <v>55</v>
      </c>
      <c r="B57" s="66" t="s">
        <v>7</v>
      </c>
      <c r="C57" s="66" t="s">
        <v>535</v>
      </c>
      <c r="D57" s="66" t="s">
        <v>475</v>
      </c>
      <c r="E57" s="66" t="s">
        <v>947</v>
      </c>
      <c r="F57" s="66" t="s">
        <v>178</v>
      </c>
      <c r="G57" s="66" t="s">
        <v>178</v>
      </c>
      <c r="H57" s="66" t="s">
        <v>809</v>
      </c>
      <c r="I57" s="66">
        <v>300</v>
      </c>
      <c r="J57" s="101">
        <v>1800</v>
      </c>
      <c r="K57" s="66">
        <v>300</v>
      </c>
      <c r="L57" s="102">
        <f t="shared" si="0"/>
        <v>0.16666666666666666</v>
      </c>
      <c r="M57" s="66" t="s">
        <v>810</v>
      </c>
      <c r="N57" s="66" t="s">
        <v>811</v>
      </c>
      <c r="O57" s="66" t="s">
        <v>812</v>
      </c>
      <c r="P57" s="103" t="s">
        <v>556</v>
      </c>
      <c r="Q57" s="103"/>
      <c r="R57" s="104" t="s">
        <v>246</v>
      </c>
      <c r="S57" s="66">
        <v>2233</v>
      </c>
      <c r="T57" s="66" t="s">
        <v>948</v>
      </c>
      <c r="U57" s="66">
        <v>9340245260</v>
      </c>
      <c r="V57" s="66">
        <v>22</v>
      </c>
      <c r="W57" s="66" t="s">
        <v>556</v>
      </c>
      <c r="X57" s="66" t="s">
        <v>839</v>
      </c>
      <c r="Y57" s="104">
        <f t="shared" si="1"/>
        <v>220</v>
      </c>
      <c r="Z57" s="66" t="s">
        <v>949</v>
      </c>
      <c r="AA57" s="66" t="s">
        <v>950</v>
      </c>
      <c r="AB57" s="66" t="s">
        <v>249</v>
      </c>
      <c r="AC57" s="66" t="s">
        <v>185</v>
      </c>
      <c r="AD57" s="66" t="s">
        <v>246</v>
      </c>
    </row>
    <row r="58" spans="1:30">
      <c r="A58" s="66">
        <v>56</v>
      </c>
      <c r="B58" s="66" t="s">
        <v>7</v>
      </c>
      <c r="C58" s="66" t="s">
        <v>535</v>
      </c>
      <c r="D58" s="66" t="s">
        <v>475</v>
      </c>
      <c r="E58" s="66" t="s">
        <v>951</v>
      </c>
      <c r="F58" s="66" t="s">
        <v>178</v>
      </c>
      <c r="G58" s="66" t="s">
        <v>178</v>
      </c>
      <c r="H58" s="66" t="s">
        <v>809</v>
      </c>
      <c r="I58" s="66">
        <v>500</v>
      </c>
      <c r="J58" s="101">
        <v>3000</v>
      </c>
      <c r="K58" s="66">
        <v>90</v>
      </c>
      <c r="L58" s="102">
        <f t="shared" si="0"/>
        <v>0.03</v>
      </c>
      <c r="M58" s="66" t="s">
        <v>810</v>
      </c>
      <c r="N58" s="66" t="s">
        <v>811</v>
      </c>
      <c r="O58" s="66" t="s">
        <v>812</v>
      </c>
      <c r="P58" s="103" t="s">
        <v>556</v>
      </c>
      <c r="Q58" s="103"/>
      <c r="R58" s="104" t="s">
        <v>246</v>
      </c>
      <c r="S58" s="66">
        <v>2233</v>
      </c>
      <c r="T58" s="66" t="s">
        <v>952</v>
      </c>
      <c r="U58" s="66">
        <v>9926130192</v>
      </c>
      <c r="V58" s="66">
        <v>16</v>
      </c>
      <c r="W58" s="66" t="s">
        <v>556</v>
      </c>
      <c r="X58" s="66" t="s">
        <v>953</v>
      </c>
      <c r="Y58" s="104">
        <f t="shared" si="1"/>
        <v>160</v>
      </c>
      <c r="Z58" s="66" t="s">
        <v>954</v>
      </c>
      <c r="AA58" s="66" t="s">
        <v>859</v>
      </c>
      <c r="AB58" s="66" t="s">
        <v>522</v>
      </c>
      <c r="AC58" s="66" t="s">
        <v>818</v>
      </c>
      <c r="AD58" s="66" t="s">
        <v>246</v>
      </c>
    </row>
    <row r="59" spans="1:30">
      <c r="A59" s="66">
        <v>57</v>
      </c>
      <c r="B59" s="66" t="s">
        <v>7</v>
      </c>
      <c r="C59" s="66" t="s">
        <v>535</v>
      </c>
      <c r="D59" s="66" t="s">
        <v>475</v>
      </c>
      <c r="E59" s="66" t="s">
        <v>955</v>
      </c>
      <c r="F59" s="66" t="s">
        <v>178</v>
      </c>
      <c r="G59" s="66" t="s">
        <v>178</v>
      </c>
      <c r="H59" s="66" t="s">
        <v>809</v>
      </c>
      <c r="I59" s="66">
        <v>500</v>
      </c>
      <c r="J59" s="101">
        <v>3000</v>
      </c>
      <c r="K59" s="66">
        <v>600</v>
      </c>
      <c r="L59" s="102">
        <f t="shared" si="0"/>
        <v>0.2</v>
      </c>
      <c r="M59" s="66" t="s">
        <v>810</v>
      </c>
      <c r="N59" s="66" t="s">
        <v>811</v>
      </c>
      <c r="O59" s="66" t="s">
        <v>812</v>
      </c>
      <c r="P59" s="103" t="s">
        <v>556</v>
      </c>
      <c r="Q59" s="103"/>
      <c r="R59" s="104" t="s">
        <v>246</v>
      </c>
      <c r="S59" s="66">
        <v>2233</v>
      </c>
      <c r="T59" s="66" t="s">
        <v>956</v>
      </c>
      <c r="U59" s="66">
        <v>7999448254</v>
      </c>
      <c r="V59" s="66">
        <v>14</v>
      </c>
      <c r="W59" s="66" t="s">
        <v>556</v>
      </c>
      <c r="X59" s="66" t="s">
        <v>953</v>
      </c>
      <c r="Y59" s="104">
        <f t="shared" si="1"/>
        <v>140</v>
      </c>
      <c r="Z59" s="66" t="s">
        <v>283</v>
      </c>
      <c r="AA59" s="66" t="s">
        <v>475</v>
      </c>
      <c r="AB59" s="66"/>
      <c r="AC59" s="66"/>
      <c r="AD59" s="66" t="s">
        <v>246</v>
      </c>
    </row>
    <row r="60" spans="1:30">
      <c r="A60" s="66">
        <v>58</v>
      </c>
      <c r="B60" s="66" t="s">
        <v>7</v>
      </c>
      <c r="C60" s="66" t="s">
        <v>535</v>
      </c>
      <c r="D60" s="66" t="s">
        <v>475</v>
      </c>
      <c r="E60" s="66" t="s">
        <v>957</v>
      </c>
      <c r="F60" s="66" t="s">
        <v>178</v>
      </c>
      <c r="G60" s="66" t="s">
        <v>178</v>
      </c>
      <c r="H60" s="66" t="s">
        <v>809</v>
      </c>
      <c r="I60" s="66">
        <v>300</v>
      </c>
      <c r="J60" s="101">
        <v>1800</v>
      </c>
      <c r="K60" s="66">
        <v>105</v>
      </c>
      <c r="L60" s="102">
        <f t="shared" si="0"/>
        <v>5.8333333333333334E-2</v>
      </c>
      <c r="M60" s="66" t="s">
        <v>810</v>
      </c>
      <c r="N60" s="66" t="s">
        <v>811</v>
      </c>
      <c r="O60" s="66" t="s">
        <v>812</v>
      </c>
      <c r="P60" s="103" t="s">
        <v>556</v>
      </c>
      <c r="Q60" s="66"/>
      <c r="R60" s="104" t="s">
        <v>246</v>
      </c>
      <c r="S60" s="66">
        <v>2355</v>
      </c>
      <c r="T60" s="66" t="s">
        <v>958</v>
      </c>
      <c r="U60" s="66">
        <v>6261064553</v>
      </c>
      <c r="V60" s="66">
        <v>16</v>
      </c>
      <c r="W60" s="66" t="s">
        <v>556</v>
      </c>
      <c r="X60" s="66" t="s">
        <v>959</v>
      </c>
      <c r="Y60" s="104">
        <f t="shared" si="1"/>
        <v>160</v>
      </c>
      <c r="Z60" s="66" t="s">
        <v>454</v>
      </c>
      <c r="AA60" s="66" t="s">
        <v>178</v>
      </c>
      <c r="AB60" s="66" t="s">
        <v>522</v>
      </c>
      <c r="AC60" s="66" t="s">
        <v>818</v>
      </c>
      <c r="AD60" s="66" t="s">
        <v>246</v>
      </c>
    </row>
    <row r="61" spans="1:30">
      <c r="A61" s="66">
        <v>59</v>
      </c>
      <c r="B61" s="66" t="s">
        <v>7</v>
      </c>
      <c r="C61" s="66" t="s">
        <v>535</v>
      </c>
      <c r="D61" s="66" t="s">
        <v>475</v>
      </c>
      <c r="E61" s="66" t="s">
        <v>878</v>
      </c>
      <c r="F61" s="66" t="s">
        <v>178</v>
      </c>
      <c r="G61" s="66" t="s">
        <v>178</v>
      </c>
      <c r="H61" s="66" t="s">
        <v>809</v>
      </c>
      <c r="I61" s="66">
        <v>350</v>
      </c>
      <c r="J61" s="101">
        <v>2100</v>
      </c>
      <c r="K61" s="66">
        <v>180</v>
      </c>
      <c r="L61" s="102">
        <f t="shared" si="0"/>
        <v>8.5714285714285715E-2</v>
      </c>
      <c r="M61" s="66" t="s">
        <v>810</v>
      </c>
      <c r="N61" s="66" t="s">
        <v>811</v>
      </c>
      <c r="O61" s="66" t="s">
        <v>812</v>
      </c>
      <c r="P61" s="103" t="s">
        <v>556</v>
      </c>
      <c r="Q61" s="66"/>
      <c r="R61" s="104" t="s">
        <v>246</v>
      </c>
      <c r="S61" s="66">
        <v>2233</v>
      </c>
      <c r="T61" s="66" t="s">
        <v>960</v>
      </c>
      <c r="U61" s="66">
        <v>7489633412</v>
      </c>
      <c r="V61" s="66">
        <v>16</v>
      </c>
      <c r="W61" s="66" t="s">
        <v>556</v>
      </c>
      <c r="X61" s="105">
        <v>45241</v>
      </c>
      <c r="Y61" s="104">
        <f t="shared" si="1"/>
        <v>160</v>
      </c>
      <c r="Z61" s="66" t="s">
        <v>528</v>
      </c>
      <c r="AA61" s="66" t="s">
        <v>878</v>
      </c>
      <c r="AB61" s="66" t="s">
        <v>522</v>
      </c>
      <c r="AC61" s="66" t="s">
        <v>818</v>
      </c>
      <c r="AD61" s="66" t="s">
        <v>246</v>
      </c>
    </row>
    <row r="62" spans="1:30">
      <c r="A62" s="66">
        <v>60</v>
      </c>
      <c r="B62" s="66" t="s">
        <v>7</v>
      </c>
      <c r="C62" s="66" t="s">
        <v>535</v>
      </c>
      <c r="D62" s="66" t="s">
        <v>475</v>
      </c>
      <c r="E62" s="66" t="s">
        <v>961</v>
      </c>
      <c r="F62" s="66" t="s">
        <v>178</v>
      </c>
      <c r="G62" s="66" t="s">
        <v>178</v>
      </c>
      <c r="H62" s="66" t="s">
        <v>809</v>
      </c>
      <c r="I62" s="66">
        <v>500</v>
      </c>
      <c r="J62" s="101">
        <v>3000</v>
      </c>
      <c r="K62" s="66">
        <v>450</v>
      </c>
      <c r="L62" s="102">
        <f t="shared" si="0"/>
        <v>0.15</v>
      </c>
      <c r="M62" s="66" t="s">
        <v>810</v>
      </c>
      <c r="N62" s="66" t="s">
        <v>811</v>
      </c>
      <c r="O62" s="66" t="s">
        <v>812</v>
      </c>
      <c r="P62" s="103" t="s">
        <v>556</v>
      </c>
      <c r="Q62" s="66"/>
      <c r="R62" s="104" t="s">
        <v>246</v>
      </c>
      <c r="S62" s="66">
        <v>2233</v>
      </c>
      <c r="T62" s="66" t="s">
        <v>962</v>
      </c>
      <c r="U62" s="66">
        <v>6266913036</v>
      </c>
      <c r="V62" s="66">
        <v>13</v>
      </c>
      <c r="W62" s="66" t="s">
        <v>556</v>
      </c>
      <c r="X62" s="105">
        <v>45088</v>
      </c>
      <c r="Y62" s="104">
        <f t="shared" si="1"/>
        <v>130</v>
      </c>
      <c r="Z62" s="66" t="s">
        <v>526</v>
      </c>
      <c r="AA62" s="66" t="s">
        <v>859</v>
      </c>
      <c r="AB62" s="66" t="s">
        <v>522</v>
      </c>
      <c r="AC62" s="66" t="s">
        <v>818</v>
      </c>
      <c r="AD62" s="66" t="s">
        <v>246</v>
      </c>
    </row>
    <row r="63" spans="1:30">
      <c r="A63" s="66">
        <v>61</v>
      </c>
      <c r="B63" s="66" t="s">
        <v>7</v>
      </c>
      <c r="C63" s="66" t="s">
        <v>535</v>
      </c>
      <c r="D63" s="66" t="s">
        <v>475</v>
      </c>
      <c r="E63" s="66" t="s">
        <v>915</v>
      </c>
      <c r="F63" s="66" t="s">
        <v>178</v>
      </c>
      <c r="G63" s="66" t="s">
        <v>178</v>
      </c>
      <c r="H63" s="66" t="s">
        <v>809</v>
      </c>
      <c r="I63" s="66">
        <v>500</v>
      </c>
      <c r="J63" s="101">
        <v>3000</v>
      </c>
      <c r="K63" s="66">
        <v>600</v>
      </c>
      <c r="L63" s="102">
        <f t="shared" si="0"/>
        <v>0.2</v>
      </c>
      <c r="M63" s="66" t="s">
        <v>810</v>
      </c>
      <c r="N63" s="66" t="s">
        <v>811</v>
      </c>
      <c r="O63" s="66" t="s">
        <v>812</v>
      </c>
      <c r="P63" s="103" t="s">
        <v>556</v>
      </c>
      <c r="Q63" s="103"/>
      <c r="R63" s="104" t="s">
        <v>246</v>
      </c>
      <c r="S63" s="66">
        <v>2355</v>
      </c>
      <c r="T63" s="66" t="s">
        <v>963</v>
      </c>
      <c r="U63" s="66">
        <v>6261925204</v>
      </c>
      <c r="V63" s="66">
        <v>15</v>
      </c>
      <c r="W63" s="66" t="s">
        <v>556</v>
      </c>
      <c r="X63" s="66" t="s">
        <v>964</v>
      </c>
      <c r="Y63" s="104">
        <f t="shared" si="1"/>
        <v>150</v>
      </c>
      <c r="Z63" s="66" t="s">
        <v>526</v>
      </c>
      <c r="AA63" s="66" t="s">
        <v>859</v>
      </c>
      <c r="AB63" s="66"/>
      <c r="AC63" s="66"/>
      <c r="AD63" s="66" t="s">
        <v>246</v>
      </c>
    </row>
    <row r="64" spans="1:30">
      <c r="A64" s="66">
        <v>62</v>
      </c>
      <c r="B64" s="66" t="s">
        <v>7</v>
      </c>
      <c r="C64" s="66" t="s">
        <v>536</v>
      </c>
      <c r="D64" s="66" t="s">
        <v>119</v>
      </c>
      <c r="E64" s="66" t="s">
        <v>965</v>
      </c>
      <c r="F64" s="66" t="s">
        <v>119</v>
      </c>
      <c r="G64" s="66" t="s">
        <v>199</v>
      </c>
      <c r="H64" s="66" t="s">
        <v>809</v>
      </c>
      <c r="I64" s="66">
        <v>450</v>
      </c>
      <c r="J64" s="101">
        <v>2700</v>
      </c>
      <c r="K64" s="66">
        <v>300</v>
      </c>
      <c r="L64" s="102">
        <f t="shared" si="0"/>
        <v>0.1111111111111111</v>
      </c>
      <c r="M64" s="66" t="s">
        <v>810</v>
      </c>
      <c r="N64" s="66" t="s">
        <v>811</v>
      </c>
      <c r="O64" s="66" t="s">
        <v>812</v>
      </c>
      <c r="P64" s="103" t="s">
        <v>556</v>
      </c>
      <c r="Q64" s="103"/>
      <c r="R64" s="104" t="s">
        <v>246</v>
      </c>
      <c r="S64" s="42">
        <v>2233</v>
      </c>
      <c r="T64" s="42" t="s">
        <v>966</v>
      </c>
      <c r="U64" s="42">
        <v>7817810023</v>
      </c>
      <c r="V64" s="42">
        <v>25</v>
      </c>
      <c r="W64" s="42" t="s">
        <v>246</v>
      </c>
      <c r="X64" s="110" t="s">
        <v>881</v>
      </c>
      <c r="Y64" s="104">
        <f t="shared" si="1"/>
        <v>250</v>
      </c>
      <c r="Z64" s="66" t="s">
        <v>967</v>
      </c>
      <c r="AA64" s="66" t="s">
        <v>121</v>
      </c>
      <c r="AB64" s="66"/>
      <c r="AC64" s="66"/>
      <c r="AD64" s="66" t="s">
        <v>246</v>
      </c>
    </row>
    <row r="65" spans="1:30">
      <c r="A65" s="66">
        <v>63</v>
      </c>
      <c r="B65" s="66" t="s">
        <v>7</v>
      </c>
      <c r="C65" s="66" t="s">
        <v>536</v>
      </c>
      <c r="D65" s="66" t="s">
        <v>119</v>
      </c>
      <c r="E65" s="66" t="s">
        <v>968</v>
      </c>
      <c r="F65" s="66" t="s">
        <v>119</v>
      </c>
      <c r="G65" s="66" t="s">
        <v>199</v>
      </c>
      <c r="H65" s="66" t="s">
        <v>809</v>
      </c>
      <c r="I65" s="66">
        <v>600</v>
      </c>
      <c r="J65" s="101">
        <v>3600</v>
      </c>
      <c r="K65" s="66">
        <v>180</v>
      </c>
      <c r="L65" s="102">
        <f t="shared" si="0"/>
        <v>0.05</v>
      </c>
      <c r="M65" s="66" t="s">
        <v>810</v>
      </c>
      <c r="N65" s="66" t="s">
        <v>811</v>
      </c>
      <c r="O65" s="66" t="s">
        <v>812</v>
      </c>
      <c r="P65" s="103" t="s">
        <v>556</v>
      </c>
      <c r="Q65" s="103"/>
      <c r="R65" s="104" t="s">
        <v>246</v>
      </c>
      <c r="S65" s="42">
        <v>2233</v>
      </c>
      <c r="T65" s="112" t="s">
        <v>969</v>
      </c>
      <c r="U65" s="112">
        <v>8643010723</v>
      </c>
      <c r="V65" s="42">
        <v>18</v>
      </c>
      <c r="W65" s="42" t="s">
        <v>246</v>
      </c>
      <c r="X65" s="113">
        <v>44937</v>
      </c>
      <c r="Y65" s="104">
        <f t="shared" si="1"/>
        <v>180</v>
      </c>
      <c r="Z65" s="66" t="s">
        <v>172</v>
      </c>
      <c r="AA65" s="66" t="s">
        <v>119</v>
      </c>
      <c r="AB65" s="66"/>
      <c r="AC65" s="66"/>
      <c r="AD65" s="66" t="s">
        <v>246</v>
      </c>
    </row>
    <row r="66" spans="1:30">
      <c r="A66" s="66">
        <v>64</v>
      </c>
      <c r="B66" s="66" t="s">
        <v>7</v>
      </c>
      <c r="C66" s="66" t="s">
        <v>536</v>
      </c>
      <c r="D66" s="66" t="s">
        <v>119</v>
      </c>
      <c r="E66" s="66" t="s">
        <v>970</v>
      </c>
      <c r="F66" s="66" t="s">
        <v>119</v>
      </c>
      <c r="G66" s="66" t="s">
        <v>199</v>
      </c>
      <c r="H66" s="66" t="s">
        <v>809</v>
      </c>
      <c r="I66" s="66">
        <v>500</v>
      </c>
      <c r="J66" s="101">
        <v>3000</v>
      </c>
      <c r="K66" s="66">
        <v>105</v>
      </c>
      <c r="L66" s="102">
        <f t="shared" si="0"/>
        <v>3.5000000000000003E-2</v>
      </c>
      <c r="M66" s="66" t="s">
        <v>810</v>
      </c>
      <c r="N66" s="66" t="s">
        <v>811</v>
      </c>
      <c r="O66" s="66" t="s">
        <v>812</v>
      </c>
      <c r="P66" s="103" t="s">
        <v>556</v>
      </c>
      <c r="Q66" s="103"/>
      <c r="R66" s="104" t="s">
        <v>556</v>
      </c>
      <c r="S66" s="42"/>
      <c r="T66" s="42"/>
      <c r="U66" s="42"/>
      <c r="V66" s="42"/>
      <c r="W66" s="42"/>
      <c r="X66" s="110"/>
      <c r="Y66" s="104">
        <f t="shared" si="1"/>
        <v>0</v>
      </c>
      <c r="Z66" s="66" t="s">
        <v>537</v>
      </c>
      <c r="AA66" s="66" t="s">
        <v>971</v>
      </c>
      <c r="AB66" s="66"/>
      <c r="AC66" s="66"/>
      <c r="AD66" s="66" t="s">
        <v>246</v>
      </c>
    </row>
    <row r="67" spans="1:30">
      <c r="A67" s="66">
        <v>65</v>
      </c>
      <c r="B67" s="66" t="s">
        <v>7</v>
      </c>
      <c r="C67" s="66" t="s">
        <v>536</v>
      </c>
      <c r="D67" s="66" t="s">
        <v>119</v>
      </c>
      <c r="E67" s="66" t="s">
        <v>538</v>
      </c>
      <c r="F67" s="66" t="s">
        <v>119</v>
      </c>
      <c r="G67" s="66" t="s">
        <v>199</v>
      </c>
      <c r="H67" s="66" t="s">
        <v>809</v>
      </c>
      <c r="I67" s="66">
        <v>300</v>
      </c>
      <c r="J67" s="101">
        <v>1800</v>
      </c>
      <c r="K67" s="66">
        <v>360</v>
      </c>
      <c r="L67" s="102">
        <f t="shared" si="0"/>
        <v>0.2</v>
      </c>
      <c r="M67" s="66" t="s">
        <v>810</v>
      </c>
      <c r="N67" s="66" t="s">
        <v>811</v>
      </c>
      <c r="O67" s="66" t="s">
        <v>812</v>
      </c>
      <c r="P67" s="103" t="s">
        <v>556</v>
      </c>
      <c r="Q67" s="103"/>
      <c r="R67" s="104" t="s">
        <v>246</v>
      </c>
      <c r="S67" s="42" t="s">
        <v>972</v>
      </c>
      <c r="T67" s="42" t="s">
        <v>639</v>
      </c>
      <c r="U67" s="42">
        <v>9302509738</v>
      </c>
      <c r="V67" s="42">
        <v>21</v>
      </c>
      <c r="W67" s="42" t="s">
        <v>246</v>
      </c>
      <c r="X67" s="110" t="s">
        <v>891</v>
      </c>
      <c r="Y67" s="104">
        <f t="shared" si="1"/>
        <v>210</v>
      </c>
      <c r="Z67" s="66" t="s">
        <v>973</v>
      </c>
      <c r="AA67" s="66" t="s">
        <v>538</v>
      </c>
      <c r="AB67" s="66"/>
      <c r="AC67" s="66"/>
      <c r="AD67" s="66" t="s">
        <v>246</v>
      </c>
    </row>
    <row r="68" spans="1:30">
      <c r="A68" s="66">
        <v>66</v>
      </c>
      <c r="B68" s="66" t="s">
        <v>7</v>
      </c>
      <c r="C68" s="66" t="s">
        <v>536</v>
      </c>
      <c r="D68" s="66" t="s">
        <v>119</v>
      </c>
      <c r="E68" s="66" t="s">
        <v>974</v>
      </c>
      <c r="F68" s="66" t="s">
        <v>119</v>
      </c>
      <c r="G68" s="66" t="s">
        <v>199</v>
      </c>
      <c r="H68" s="66" t="s">
        <v>809</v>
      </c>
      <c r="I68" s="66">
        <v>700</v>
      </c>
      <c r="J68" s="101">
        <v>4200</v>
      </c>
      <c r="K68" s="66">
        <v>600</v>
      </c>
      <c r="L68" s="102">
        <f t="shared" ref="L68:L131" si="2">K68/J68</f>
        <v>0.14285714285714285</v>
      </c>
      <c r="M68" s="66" t="s">
        <v>810</v>
      </c>
      <c r="N68" s="66" t="s">
        <v>811</v>
      </c>
      <c r="O68" s="66" t="s">
        <v>812</v>
      </c>
      <c r="P68" s="103" t="s">
        <v>556</v>
      </c>
      <c r="Q68" s="103"/>
      <c r="R68" s="104" t="s">
        <v>556</v>
      </c>
      <c r="S68" s="42"/>
      <c r="T68" s="42"/>
      <c r="U68" s="42"/>
      <c r="V68" s="42"/>
      <c r="W68" s="42"/>
      <c r="X68" s="110"/>
      <c r="Y68" s="104">
        <f t="shared" ref="Y68:Y131" si="3">V68*10</f>
        <v>0</v>
      </c>
      <c r="Z68" s="66" t="s">
        <v>967</v>
      </c>
      <c r="AA68" s="66" t="s">
        <v>121</v>
      </c>
      <c r="AB68" s="66"/>
      <c r="AC68" s="66"/>
      <c r="AD68" s="66" t="s">
        <v>246</v>
      </c>
    </row>
    <row r="69" spans="1:30">
      <c r="A69" s="66">
        <v>67</v>
      </c>
      <c r="B69" s="66" t="s">
        <v>7</v>
      </c>
      <c r="C69" s="66" t="s">
        <v>536</v>
      </c>
      <c r="D69" s="66" t="s">
        <v>119</v>
      </c>
      <c r="E69" s="66" t="s">
        <v>975</v>
      </c>
      <c r="F69" s="66" t="s">
        <v>119</v>
      </c>
      <c r="G69" s="66" t="s">
        <v>199</v>
      </c>
      <c r="H69" s="66" t="s">
        <v>809</v>
      </c>
      <c r="I69" s="66">
        <v>700</v>
      </c>
      <c r="J69" s="101">
        <v>4200</v>
      </c>
      <c r="K69" s="66">
        <v>180</v>
      </c>
      <c r="L69" s="102">
        <f t="shared" si="2"/>
        <v>4.2857142857142858E-2</v>
      </c>
      <c r="M69" s="66" t="s">
        <v>810</v>
      </c>
      <c r="N69" s="66" t="s">
        <v>811</v>
      </c>
      <c r="O69" s="66" t="s">
        <v>812</v>
      </c>
      <c r="P69" s="103" t="s">
        <v>556</v>
      </c>
      <c r="Q69" s="103"/>
      <c r="R69" s="104" t="s">
        <v>246</v>
      </c>
      <c r="S69" s="42">
        <v>2233</v>
      </c>
      <c r="T69" s="112" t="s">
        <v>976</v>
      </c>
      <c r="U69" s="112">
        <v>9644296183</v>
      </c>
      <c r="V69" s="42">
        <v>19</v>
      </c>
      <c r="W69" s="42" t="s">
        <v>556</v>
      </c>
      <c r="X69" s="113">
        <v>45180</v>
      </c>
      <c r="Y69" s="104">
        <f t="shared" si="3"/>
        <v>190</v>
      </c>
      <c r="Z69" s="66" t="s">
        <v>977</v>
      </c>
      <c r="AA69" s="66" t="s">
        <v>978</v>
      </c>
      <c r="AB69" s="66"/>
      <c r="AC69" s="66"/>
      <c r="AD69" s="66" t="s">
        <v>246</v>
      </c>
    </row>
    <row r="70" spans="1:30">
      <c r="A70" s="66">
        <v>68</v>
      </c>
      <c r="B70" s="66" t="s">
        <v>7</v>
      </c>
      <c r="C70" s="66" t="s">
        <v>536</v>
      </c>
      <c r="D70" s="66" t="s">
        <v>119</v>
      </c>
      <c r="E70" s="66" t="s">
        <v>979</v>
      </c>
      <c r="F70" s="66" t="s">
        <v>119</v>
      </c>
      <c r="G70" s="66" t="s">
        <v>199</v>
      </c>
      <c r="H70" s="66" t="s">
        <v>809</v>
      </c>
      <c r="I70" s="66">
        <v>600</v>
      </c>
      <c r="J70" s="101">
        <v>3600</v>
      </c>
      <c r="K70" s="66">
        <v>450</v>
      </c>
      <c r="L70" s="102">
        <f t="shared" si="2"/>
        <v>0.125</v>
      </c>
      <c r="M70" s="66" t="s">
        <v>810</v>
      </c>
      <c r="N70" s="66" t="s">
        <v>811</v>
      </c>
      <c r="O70" s="66" t="s">
        <v>812</v>
      </c>
      <c r="P70" s="103" t="s">
        <v>556</v>
      </c>
      <c r="Q70" s="103"/>
      <c r="R70" s="104" t="s">
        <v>246</v>
      </c>
      <c r="S70" s="42">
        <v>2233</v>
      </c>
      <c r="T70" s="112" t="s">
        <v>980</v>
      </c>
      <c r="U70" s="112">
        <v>8463887860</v>
      </c>
      <c r="V70" s="42">
        <v>15</v>
      </c>
      <c r="W70" s="42" t="s">
        <v>556</v>
      </c>
      <c r="X70" s="113">
        <v>45241</v>
      </c>
      <c r="Y70" s="104">
        <f t="shared" si="3"/>
        <v>150</v>
      </c>
      <c r="Z70" s="66" t="s">
        <v>109</v>
      </c>
      <c r="AA70" s="66" t="s">
        <v>119</v>
      </c>
      <c r="AB70" s="66"/>
      <c r="AC70" s="66"/>
      <c r="AD70" s="66" t="s">
        <v>246</v>
      </c>
    </row>
    <row r="71" spans="1:30">
      <c r="A71" s="66">
        <v>69</v>
      </c>
      <c r="B71" s="66" t="s">
        <v>7</v>
      </c>
      <c r="C71" s="66" t="s">
        <v>536</v>
      </c>
      <c r="D71" s="66" t="s">
        <v>119</v>
      </c>
      <c r="E71" s="112" t="s">
        <v>981</v>
      </c>
      <c r="F71" s="66" t="s">
        <v>119</v>
      </c>
      <c r="G71" s="66" t="s">
        <v>199</v>
      </c>
      <c r="H71" s="66" t="s">
        <v>809</v>
      </c>
      <c r="I71" s="66">
        <v>600</v>
      </c>
      <c r="J71" s="101">
        <v>3600</v>
      </c>
      <c r="K71" s="66">
        <v>700</v>
      </c>
      <c r="L71" s="102">
        <f t="shared" si="2"/>
        <v>0.19444444444444445</v>
      </c>
      <c r="M71" s="66" t="s">
        <v>810</v>
      </c>
      <c r="N71" s="66" t="s">
        <v>811</v>
      </c>
      <c r="O71" s="66" t="s">
        <v>812</v>
      </c>
      <c r="P71" s="103" t="s">
        <v>556</v>
      </c>
      <c r="Q71" s="103"/>
      <c r="R71" s="104" t="s">
        <v>246</v>
      </c>
      <c r="S71" s="42">
        <v>2233</v>
      </c>
      <c r="T71" s="112" t="s">
        <v>982</v>
      </c>
      <c r="U71" s="112">
        <v>9669058603</v>
      </c>
      <c r="V71" s="42">
        <v>18</v>
      </c>
      <c r="W71" s="42" t="s">
        <v>556</v>
      </c>
      <c r="X71" s="110" t="s">
        <v>983</v>
      </c>
      <c r="Y71" s="104">
        <f t="shared" si="3"/>
        <v>180</v>
      </c>
      <c r="Z71" s="66" t="s">
        <v>522</v>
      </c>
      <c r="AA71" s="66" t="s">
        <v>119</v>
      </c>
      <c r="AB71" s="66"/>
      <c r="AC71" s="66"/>
      <c r="AD71" s="66" t="s">
        <v>246</v>
      </c>
    </row>
    <row r="72" spans="1:30">
      <c r="A72" s="66">
        <v>70</v>
      </c>
      <c r="B72" s="66" t="s">
        <v>7</v>
      </c>
      <c r="C72" s="66" t="s">
        <v>536</v>
      </c>
      <c r="D72" s="66" t="s">
        <v>119</v>
      </c>
      <c r="E72" s="66" t="s">
        <v>538</v>
      </c>
      <c r="F72" s="66" t="s">
        <v>119</v>
      </c>
      <c r="G72" s="66" t="s">
        <v>199</v>
      </c>
      <c r="H72" s="66" t="s">
        <v>809</v>
      </c>
      <c r="I72" s="66">
        <v>400</v>
      </c>
      <c r="J72" s="101">
        <v>2400</v>
      </c>
      <c r="K72" s="66">
        <v>600</v>
      </c>
      <c r="L72" s="102">
        <f t="shared" si="2"/>
        <v>0.25</v>
      </c>
      <c r="M72" s="66" t="s">
        <v>810</v>
      </c>
      <c r="N72" s="66" t="s">
        <v>811</v>
      </c>
      <c r="O72" s="66" t="s">
        <v>812</v>
      </c>
      <c r="P72" s="103" t="s">
        <v>556</v>
      </c>
      <c r="Q72" s="103"/>
      <c r="R72" s="104" t="s">
        <v>246</v>
      </c>
      <c r="S72" s="42">
        <v>2233</v>
      </c>
      <c r="T72" s="112" t="s">
        <v>984</v>
      </c>
      <c r="U72" s="112">
        <v>7089643119</v>
      </c>
      <c r="V72" s="42">
        <v>22</v>
      </c>
      <c r="W72" s="42" t="s">
        <v>556</v>
      </c>
      <c r="X72" s="113">
        <v>45057</v>
      </c>
      <c r="Y72" s="104">
        <f t="shared" si="3"/>
        <v>220</v>
      </c>
      <c r="Z72" s="66" t="s">
        <v>973</v>
      </c>
      <c r="AA72" s="66" t="s">
        <v>538</v>
      </c>
      <c r="AB72" s="66"/>
      <c r="AC72" s="66"/>
      <c r="AD72" s="66" t="s">
        <v>246</v>
      </c>
    </row>
    <row r="73" spans="1:30">
      <c r="A73" s="66">
        <v>71</v>
      </c>
      <c r="B73" s="66" t="s">
        <v>7</v>
      </c>
      <c r="C73" s="66" t="s">
        <v>536</v>
      </c>
      <c r="D73" s="66" t="s">
        <v>119</v>
      </c>
      <c r="E73" s="66" t="s">
        <v>985</v>
      </c>
      <c r="F73" s="66" t="s">
        <v>119</v>
      </c>
      <c r="G73" s="66" t="s">
        <v>199</v>
      </c>
      <c r="H73" s="66" t="s">
        <v>809</v>
      </c>
      <c r="I73" s="66">
        <v>600</v>
      </c>
      <c r="J73" s="101">
        <v>3600</v>
      </c>
      <c r="K73" s="66">
        <v>180</v>
      </c>
      <c r="L73" s="102">
        <f t="shared" si="2"/>
        <v>0.05</v>
      </c>
      <c r="M73" s="66" t="s">
        <v>810</v>
      </c>
      <c r="N73" s="66" t="s">
        <v>811</v>
      </c>
      <c r="O73" s="66" t="s">
        <v>812</v>
      </c>
      <c r="P73" s="103" t="s">
        <v>556</v>
      </c>
      <c r="Q73" s="103"/>
      <c r="R73" s="104" t="s">
        <v>246</v>
      </c>
      <c r="S73" s="42">
        <v>2253</v>
      </c>
      <c r="T73" s="112" t="s">
        <v>986</v>
      </c>
      <c r="U73" s="112">
        <v>6266951304</v>
      </c>
      <c r="V73" s="42">
        <v>22</v>
      </c>
      <c r="W73" s="42" t="s">
        <v>246</v>
      </c>
      <c r="X73" s="113">
        <v>45057</v>
      </c>
      <c r="Y73" s="104">
        <f t="shared" si="3"/>
        <v>220</v>
      </c>
      <c r="Z73" s="66" t="s">
        <v>987</v>
      </c>
      <c r="AA73" s="66" t="s">
        <v>971</v>
      </c>
      <c r="AB73" s="66"/>
      <c r="AC73" s="66"/>
      <c r="AD73" s="66" t="s">
        <v>246</v>
      </c>
    </row>
    <row r="74" spans="1:30">
      <c r="A74" s="66">
        <v>72</v>
      </c>
      <c r="B74" s="66" t="s">
        <v>7</v>
      </c>
      <c r="C74" s="66" t="s">
        <v>536</v>
      </c>
      <c r="D74" s="66" t="s">
        <v>119</v>
      </c>
      <c r="E74" s="66" t="s">
        <v>988</v>
      </c>
      <c r="F74" s="66" t="s">
        <v>119</v>
      </c>
      <c r="G74" s="66" t="s">
        <v>199</v>
      </c>
      <c r="H74" s="66" t="s">
        <v>809</v>
      </c>
      <c r="I74" s="66">
        <v>500</v>
      </c>
      <c r="J74" s="101">
        <v>3000</v>
      </c>
      <c r="K74" s="66">
        <v>450</v>
      </c>
      <c r="L74" s="102">
        <f t="shared" si="2"/>
        <v>0.15</v>
      </c>
      <c r="M74" s="66" t="s">
        <v>810</v>
      </c>
      <c r="N74" s="66" t="s">
        <v>811</v>
      </c>
      <c r="O74" s="66" t="s">
        <v>812</v>
      </c>
      <c r="P74" s="103" t="s">
        <v>556</v>
      </c>
      <c r="Q74" s="103"/>
      <c r="R74" s="104" t="s">
        <v>246</v>
      </c>
      <c r="S74" s="42">
        <v>2233</v>
      </c>
      <c r="T74" s="42" t="s">
        <v>989</v>
      </c>
      <c r="U74" s="42">
        <v>870063940</v>
      </c>
      <c r="V74" s="42">
        <v>20</v>
      </c>
      <c r="W74" s="42" t="s">
        <v>246</v>
      </c>
      <c r="X74" s="110" t="s">
        <v>924</v>
      </c>
      <c r="Y74" s="104">
        <f t="shared" si="3"/>
        <v>200</v>
      </c>
      <c r="Z74" s="66" t="s">
        <v>987</v>
      </c>
      <c r="AA74" s="66" t="s">
        <v>971</v>
      </c>
      <c r="AB74" s="66"/>
      <c r="AC74" s="66"/>
      <c r="AD74" s="66" t="s">
        <v>246</v>
      </c>
    </row>
    <row r="75" spans="1:30">
      <c r="A75" s="66">
        <v>73</v>
      </c>
      <c r="B75" s="66" t="s">
        <v>7</v>
      </c>
      <c r="C75" s="66" t="s">
        <v>536</v>
      </c>
      <c r="D75" s="66" t="s">
        <v>119</v>
      </c>
      <c r="E75" s="66" t="s">
        <v>990</v>
      </c>
      <c r="F75" s="66" t="s">
        <v>119</v>
      </c>
      <c r="G75" s="66" t="s">
        <v>199</v>
      </c>
      <c r="H75" s="66" t="s">
        <v>809</v>
      </c>
      <c r="I75" s="66">
        <v>400</v>
      </c>
      <c r="J75" s="101">
        <v>2400</v>
      </c>
      <c r="K75" s="66">
        <v>450</v>
      </c>
      <c r="L75" s="102">
        <f t="shared" si="2"/>
        <v>0.1875</v>
      </c>
      <c r="M75" s="66" t="s">
        <v>810</v>
      </c>
      <c r="N75" s="66" t="s">
        <v>811</v>
      </c>
      <c r="O75" s="66" t="s">
        <v>812</v>
      </c>
      <c r="P75" s="103" t="s">
        <v>556</v>
      </c>
      <c r="Q75" s="103"/>
      <c r="R75" s="104" t="s">
        <v>246</v>
      </c>
      <c r="S75" s="42">
        <v>2233</v>
      </c>
      <c r="T75" s="112" t="s">
        <v>991</v>
      </c>
      <c r="U75" s="112">
        <v>9770327096</v>
      </c>
      <c r="V75" s="42">
        <v>22</v>
      </c>
      <c r="W75" s="42" t="s">
        <v>246</v>
      </c>
      <c r="X75" s="110" t="s">
        <v>899</v>
      </c>
      <c r="Y75" s="104">
        <f t="shared" si="3"/>
        <v>220</v>
      </c>
      <c r="Z75" s="66" t="s">
        <v>992</v>
      </c>
      <c r="AA75" s="66" t="s">
        <v>118</v>
      </c>
      <c r="AB75" s="66"/>
      <c r="AC75" s="66"/>
      <c r="AD75" s="66" t="s">
        <v>246</v>
      </c>
    </row>
    <row r="76" spans="1:30">
      <c r="A76" s="66">
        <v>74</v>
      </c>
      <c r="B76" s="66" t="s">
        <v>7</v>
      </c>
      <c r="C76" s="66" t="s">
        <v>536</v>
      </c>
      <c r="D76" s="66" t="s">
        <v>119</v>
      </c>
      <c r="E76" s="66" t="s">
        <v>674</v>
      </c>
      <c r="F76" s="66" t="s">
        <v>119</v>
      </c>
      <c r="G76" s="66" t="s">
        <v>199</v>
      </c>
      <c r="H76" s="66" t="s">
        <v>809</v>
      </c>
      <c r="I76" s="66">
        <v>700</v>
      </c>
      <c r="J76" s="101">
        <v>4200</v>
      </c>
      <c r="K76" s="66">
        <v>300</v>
      </c>
      <c r="L76" s="102">
        <f t="shared" si="2"/>
        <v>7.1428571428571425E-2</v>
      </c>
      <c r="M76" s="66" t="s">
        <v>810</v>
      </c>
      <c r="N76" s="66" t="s">
        <v>811</v>
      </c>
      <c r="O76" s="66" t="s">
        <v>812</v>
      </c>
      <c r="P76" s="103" t="s">
        <v>556</v>
      </c>
      <c r="Q76" s="103"/>
      <c r="R76" s="104" t="s">
        <v>246</v>
      </c>
      <c r="S76" s="42">
        <v>2121</v>
      </c>
      <c r="T76" s="42" t="s">
        <v>993</v>
      </c>
      <c r="U76" s="42">
        <v>7566957230</v>
      </c>
      <c r="V76" s="42">
        <v>20</v>
      </c>
      <c r="W76" s="42" t="s">
        <v>246</v>
      </c>
      <c r="X76" s="110" t="s">
        <v>902</v>
      </c>
      <c r="Y76" s="104">
        <f t="shared" si="3"/>
        <v>200</v>
      </c>
      <c r="Z76" s="66" t="s">
        <v>120</v>
      </c>
      <c r="AA76" s="66" t="s">
        <v>121</v>
      </c>
      <c r="AB76" s="66"/>
      <c r="AC76" s="66"/>
      <c r="AD76" s="66" t="s">
        <v>246</v>
      </c>
    </row>
    <row r="77" spans="1:30">
      <c r="A77" s="66">
        <v>75</v>
      </c>
      <c r="B77" s="66" t="s">
        <v>7</v>
      </c>
      <c r="C77" s="66" t="s">
        <v>536</v>
      </c>
      <c r="D77" s="66" t="s">
        <v>119</v>
      </c>
      <c r="E77" s="66" t="s">
        <v>994</v>
      </c>
      <c r="F77" s="66" t="s">
        <v>119</v>
      </c>
      <c r="G77" s="66" t="s">
        <v>199</v>
      </c>
      <c r="H77" s="66" t="s">
        <v>809</v>
      </c>
      <c r="I77" s="66">
        <v>500</v>
      </c>
      <c r="J77" s="101">
        <v>3000</v>
      </c>
      <c r="K77" s="66">
        <v>300</v>
      </c>
      <c r="L77" s="102">
        <f t="shared" si="2"/>
        <v>0.1</v>
      </c>
      <c r="M77" s="66" t="s">
        <v>810</v>
      </c>
      <c r="N77" s="66" t="s">
        <v>811</v>
      </c>
      <c r="O77" s="66" t="s">
        <v>812</v>
      </c>
      <c r="P77" s="103" t="s">
        <v>556</v>
      </c>
      <c r="Q77" s="103"/>
      <c r="R77" s="104" t="s">
        <v>246</v>
      </c>
      <c r="S77" s="42">
        <v>2233</v>
      </c>
      <c r="T77" s="112" t="s">
        <v>995</v>
      </c>
      <c r="U77" s="112">
        <v>7441145173</v>
      </c>
      <c r="V77" s="42">
        <v>19</v>
      </c>
      <c r="W77" s="42" t="s">
        <v>556</v>
      </c>
      <c r="X77" s="113">
        <v>45027</v>
      </c>
      <c r="Y77" s="104">
        <f t="shared" si="3"/>
        <v>190</v>
      </c>
      <c r="Z77" s="66" t="s">
        <v>996</v>
      </c>
      <c r="AA77" s="66" t="s">
        <v>119</v>
      </c>
      <c r="AB77" s="66"/>
      <c r="AC77" s="66"/>
      <c r="AD77" s="66" t="s">
        <v>246</v>
      </c>
    </row>
    <row r="78" spans="1:30">
      <c r="A78" s="66">
        <v>76</v>
      </c>
      <c r="B78" s="66" t="s">
        <v>7</v>
      </c>
      <c r="C78" s="66" t="s">
        <v>536</v>
      </c>
      <c r="D78" s="66" t="s">
        <v>119</v>
      </c>
      <c r="E78" s="66" t="s">
        <v>997</v>
      </c>
      <c r="F78" s="66" t="s">
        <v>119</v>
      </c>
      <c r="G78" s="66" t="s">
        <v>199</v>
      </c>
      <c r="H78" s="66" t="s">
        <v>809</v>
      </c>
      <c r="I78" s="66">
        <v>600</v>
      </c>
      <c r="J78" s="101">
        <v>3600</v>
      </c>
      <c r="K78" s="66">
        <v>450</v>
      </c>
      <c r="L78" s="102">
        <f t="shared" si="2"/>
        <v>0.125</v>
      </c>
      <c r="M78" s="66" t="s">
        <v>810</v>
      </c>
      <c r="N78" s="66" t="s">
        <v>811</v>
      </c>
      <c r="O78" s="66" t="s">
        <v>812</v>
      </c>
      <c r="P78" s="103" t="s">
        <v>556</v>
      </c>
      <c r="Q78" s="103"/>
      <c r="R78" s="104" t="s">
        <v>246</v>
      </c>
      <c r="S78" s="42">
        <v>2233</v>
      </c>
      <c r="T78" s="112" t="s">
        <v>998</v>
      </c>
      <c r="U78" s="112">
        <v>9516354335</v>
      </c>
      <c r="V78" s="42">
        <v>21</v>
      </c>
      <c r="W78" s="42" t="s">
        <v>556</v>
      </c>
      <c r="X78" s="113">
        <v>45027</v>
      </c>
      <c r="Y78" s="104">
        <f t="shared" si="3"/>
        <v>210</v>
      </c>
      <c r="Z78" s="66" t="s">
        <v>170</v>
      </c>
      <c r="AA78" s="66" t="s">
        <v>119</v>
      </c>
      <c r="AB78" s="66"/>
      <c r="AC78" s="66"/>
      <c r="AD78" s="66" t="s">
        <v>246</v>
      </c>
    </row>
    <row r="79" spans="1:30">
      <c r="A79" s="66">
        <v>77</v>
      </c>
      <c r="B79" s="66" t="s">
        <v>7</v>
      </c>
      <c r="C79" s="66" t="s">
        <v>536</v>
      </c>
      <c r="D79" s="66" t="s">
        <v>119</v>
      </c>
      <c r="E79" s="66" t="s">
        <v>999</v>
      </c>
      <c r="F79" s="66" t="s">
        <v>119</v>
      </c>
      <c r="G79" s="66" t="s">
        <v>199</v>
      </c>
      <c r="H79" s="66" t="s">
        <v>809</v>
      </c>
      <c r="I79" s="66">
        <v>550</v>
      </c>
      <c r="J79" s="101">
        <v>3300</v>
      </c>
      <c r="K79" s="66">
        <v>180</v>
      </c>
      <c r="L79" s="102">
        <f t="shared" si="2"/>
        <v>5.4545454545454543E-2</v>
      </c>
      <c r="M79" s="66" t="s">
        <v>810</v>
      </c>
      <c r="N79" s="66" t="s">
        <v>811</v>
      </c>
      <c r="O79" s="66" t="s">
        <v>812</v>
      </c>
      <c r="P79" s="103" t="s">
        <v>556</v>
      </c>
      <c r="Q79" s="103"/>
      <c r="R79" s="104" t="s">
        <v>556</v>
      </c>
      <c r="S79" s="42"/>
      <c r="T79" s="42"/>
      <c r="U79" s="42"/>
      <c r="V79" s="42"/>
      <c r="W79" s="42"/>
      <c r="X79" s="110"/>
      <c r="Y79" s="104">
        <f t="shared" si="3"/>
        <v>0</v>
      </c>
      <c r="Z79" s="66" t="s">
        <v>1000</v>
      </c>
      <c r="AA79" s="66" t="s">
        <v>1001</v>
      </c>
      <c r="AB79" s="66"/>
      <c r="AC79" s="66"/>
      <c r="AD79" s="66" t="s">
        <v>246</v>
      </c>
    </row>
    <row r="80" spans="1:30">
      <c r="A80" s="66">
        <v>78</v>
      </c>
      <c r="B80" s="66" t="s">
        <v>7</v>
      </c>
      <c r="C80" s="66" t="s">
        <v>536</v>
      </c>
      <c r="D80" s="66" t="s">
        <v>119</v>
      </c>
      <c r="E80" s="66" t="s">
        <v>1002</v>
      </c>
      <c r="F80" s="66" t="s">
        <v>119</v>
      </c>
      <c r="G80" s="66" t="s">
        <v>199</v>
      </c>
      <c r="H80" s="66" t="s">
        <v>809</v>
      </c>
      <c r="I80" s="66">
        <v>600</v>
      </c>
      <c r="J80" s="101">
        <v>3600</v>
      </c>
      <c r="K80" s="66">
        <v>600</v>
      </c>
      <c r="L80" s="102">
        <f t="shared" si="2"/>
        <v>0.16666666666666666</v>
      </c>
      <c r="M80" s="66" t="s">
        <v>810</v>
      </c>
      <c r="N80" s="66" t="s">
        <v>811</v>
      </c>
      <c r="O80" s="66" t="s">
        <v>812</v>
      </c>
      <c r="P80" s="103" t="s">
        <v>556</v>
      </c>
      <c r="Q80" s="66"/>
      <c r="R80" s="104" t="s">
        <v>246</v>
      </c>
      <c r="S80" s="42">
        <v>2233</v>
      </c>
      <c r="T80" s="112" t="s">
        <v>1003</v>
      </c>
      <c r="U80" s="112">
        <v>7805036609</v>
      </c>
      <c r="V80" s="42">
        <v>27</v>
      </c>
      <c r="W80" s="42" t="s">
        <v>246</v>
      </c>
      <c r="X80" s="110" t="s">
        <v>899</v>
      </c>
      <c r="Y80" s="104">
        <f t="shared" si="3"/>
        <v>270</v>
      </c>
      <c r="Z80" s="66" t="s">
        <v>1004</v>
      </c>
      <c r="AA80" s="66" t="s">
        <v>1005</v>
      </c>
      <c r="AB80" s="66"/>
      <c r="AC80" s="66"/>
      <c r="AD80" s="66" t="s">
        <v>246</v>
      </c>
    </row>
    <row r="81" spans="1:30">
      <c r="A81" s="66">
        <v>79</v>
      </c>
      <c r="B81" s="66" t="s">
        <v>7</v>
      </c>
      <c r="C81" s="66" t="s">
        <v>536</v>
      </c>
      <c r="D81" s="66" t="s">
        <v>119</v>
      </c>
      <c r="E81" s="66" t="s">
        <v>1006</v>
      </c>
      <c r="F81" s="66" t="s">
        <v>119</v>
      </c>
      <c r="G81" s="66" t="s">
        <v>199</v>
      </c>
      <c r="H81" s="66" t="s">
        <v>809</v>
      </c>
      <c r="I81" s="66">
        <v>600</v>
      </c>
      <c r="J81" s="101">
        <v>3600</v>
      </c>
      <c r="K81" s="66">
        <v>180</v>
      </c>
      <c r="L81" s="102">
        <f t="shared" si="2"/>
        <v>0.05</v>
      </c>
      <c r="M81" s="66" t="s">
        <v>810</v>
      </c>
      <c r="N81" s="66" t="s">
        <v>811</v>
      </c>
      <c r="O81" s="66" t="s">
        <v>812</v>
      </c>
      <c r="P81" s="103" t="s">
        <v>556</v>
      </c>
      <c r="Q81" s="103"/>
      <c r="R81" s="104" t="s">
        <v>246</v>
      </c>
      <c r="S81" s="42">
        <v>2233</v>
      </c>
      <c r="T81" s="112" t="s">
        <v>1007</v>
      </c>
      <c r="U81" s="112">
        <v>9977941884</v>
      </c>
      <c r="V81" s="42">
        <v>18</v>
      </c>
      <c r="W81" s="42" t="s">
        <v>556</v>
      </c>
      <c r="X81" s="113">
        <v>45210</v>
      </c>
      <c r="Y81" s="104">
        <f t="shared" si="3"/>
        <v>180</v>
      </c>
      <c r="Z81" s="66" t="s">
        <v>1008</v>
      </c>
      <c r="AA81" s="66" t="s">
        <v>1006</v>
      </c>
      <c r="AB81" s="66"/>
      <c r="AC81" s="66"/>
      <c r="AD81" s="66" t="s">
        <v>246</v>
      </c>
    </row>
    <row r="82" spans="1:30">
      <c r="A82" s="66">
        <v>80</v>
      </c>
      <c r="B82" s="66" t="s">
        <v>7</v>
      </c>
      <c r="C82" s="66" t="s">
        <v>536</v>
      </c>
      <c r="D82" s="66" t="s">
        <v>119</v>
      </c>
      <c r="E82" s="66" t="s">
        <v>1009</v>
      </c>
      <c r="F82" s="66" t="s">
        <v>119</v>
      </c>
      <c r="G82" s="66" t="s">
        <v>199</v>
      </c>
      <c r="H82" s="66" t="s">
        <v>809</v>
      </c>
      <c r="I82" s="66">
        <v>500</v>
      </c>
      <c r="J82" s="101">
        <v>3000</v>
      </c>
      <c r="K82" s="66">
        <v>600</v>
      </c>
      <c r="L82" s="102">
        <f t="shared" si="2"/>
        <v>0.2</v>
      </c>
      <c r="M82" s="66" t="s">
        <v>810</v>
      </c>
      <c r="N82" s="66" t="s">
        <v>811</v>
      </c>
      <c r="O82" s="66" t="s">
        <v>812</v>
      </c>
      <c r="P82" s="103" t="s">
        <v>556</v>
      </c>
      <c r="Q82" s="66"/>
      <c r="R82" s="104" t="s">
        <v>556</v>
      </c>
      <c r="S82" s="42"/>
      <c r="T82" s="42"/>
      <c r="U82" s="42"/>
      <c r="V82" s="42"/>
      <c r="W82" s="42"/>
      <c r="X82" s="110"/>
      <c r="Y82" s="104">
        <f t="shared" si="3"/>
        <v>0</v>
      </c>
      <c r="Z82" s="66" t="s">
        <v>1010</v>
      </c>
      <c r="AA82" s="66" t="s">
        <v>1005</v>
      </c>
      <c r="AB82" s="66"/>
      <c r="AC82" s="66"/>
      <c r="AD82" s="66" t="s">
        <v>246</v>
      </c>
    </row>
    <row r="83" spans="1:30">
      <c r="A83" s="66">
        <v>81</v>
      </c>
      <c r="B83" s="66" t="s">
        <v>7</v>
      </c>
      <c r="C83" s="66" t="s">
        <v>536</v>
      </c>
      <c r="D83" s="66" t="s">
        <v>119</v>
      </c>
      <c r="E83" s="66" t="s">
        <v>1011</v>
      </c>
      <c r="F83" s="66" t="s">
        <v>119</v>
      </c>
      <c r="G83" s="66" t="s">
        <v>199</v>
      </c>
      <c r="H83" s="66" t="s">
        <v>809</v>
      </c>
      <c r="I83" s="66">
        <v>800</v>
      </c>
      <c r="J83" s="101">
        <v>4800</v>
      </c>
      <c r="K83" s="66">
        <v>300</v>
      </c>
      <c r="L83" s="102">
        <f t="shared" si="2"/>
        <v>6.25E-2</v>
      </c>
      <c r="M83" s="66" t="s">
        <v>810</v>
      </c>
      <c r="N83" s="66" t="s">
        <v>811</v>
      </c>
      <c r="O83" s="66" t="s">
        <v>812</v>
      </c>
      <c r="P83" s="103" t="s">
        <v>556</v>
      </c>
      <c r="Q83" s="103"/>
      <c r="R83" s="104" t="s">
        <v>246</v>
      </c>
      <c r="S83" s="42">
        <v>2233</v>
      </c>
      <c r="T83" s="112" t="s">
        <v>1012</v>
      </c>
      <c r="U83" s="112">
        <v>9303476694</v>
      </c>
      <c r="V83" s="42">
        <v>20</v>
      </c>
      <c r="W83" s="42" t="s">
        <v>556</v>
      </c>
      <c r="X83" s="113">
        <v>44968</v>
      </c>
      <c r="Y83" s="104">
        <f t="shared" si="3"/>
        <v>200</v>
      </c>
      <c r="Z83" s="66" t="s">
        <v>126</v>
      </c>
      <c r="AA83" s="66" t="s">
        <v>1013</v>
      </c>
      <c r="AB83" s="66"/>
      <c r="AC83" s="66"/>
      <c r="AD83" s="66" t="s">
        <v>246</v>
      </c>
    </row>
    <row r="84" spans="1:30">
      <c r="A84" s="66">
        <v>82</v>
      </c>
      <c r="B84" s="66" t="s">
        <v>7</v>
      </c>
      <c r="C84" s="66" t="s">
        <v>536</v>
      </c>
      <c r="D84" s="66" t="s">
        <v>119</v>
      </c>
      <c r="E84" s="66" t="s">
        <v>1014</v>
      </c>
      <c r="F84" s="66" t="s">
        <v>119</v>
      </c>
      <c r="G84" s="66" t="s">
        <v>199</v>
      </c>
      <c r="H84" s="66" t="s">
        <v>809</v>
      </c>
      <c r="I84" s="66">
        <v>600</v>
      </c>
      <c r="J84" s="101">
        <v>3600</v>
      </c>
      <c r="K84" s="66">
        <v>500</v>
      </c>
      <c r="L84" s="102">
        <f t="shared" si="2"/>
        <v>0.1388888888888889</v>
      </c>
      <c r="M84" s="66" t="s">
        <v>810</v>
      </c>
      <c r="N84" s="66" t="s">
        <v>811</v>
      </c>
      <c r="O84" s="66" t="s">
        <v>812</v>
      </c>
      <c r="P84" s="103" t="s">
        <v>556</v>
      </c>
      <c r="Q84" s="66"/>
      <c r="R84" s="104" t="s">
        <v>246</v>
      </c>
      <c r="S84" s="42">
        <v>2233</v>
      </c>
      <c r="T84" s="42" t="s">
        <v>1015</v>
      </c>
      <c r="U84" s="42">
        <v>8305903410</v>
      </c>
      <c r="V84" s="42">
        <v>15</v>
      </c>
      <c r="W84" s="42" t="s">
        <v>556</v>
      </c>
      <c r="X84" s="110" t="s">
        <v>839</v>
      </c>
      <c r="Y84" s="104">
        <f t="shared" si="3"/>
        <v>150</v>
      </c>
      <c r="Z84" s="66" t="s">
        <v>1016</v>
      </c>
      <c r="AA84" s="66" t="s">
        <v>118</v>
      </c>
      <c r="AB84" s="66"/>
      <c r="AC84" s="66"/>
      <c r="AD84" s="66" t="s">
        <v>246</v>
      </c>
    </row>
    <row r="85" spans="1:30">
      <c r="A85" s="66">
        <v>83</v>
      </c>
      <c r="B85" s="66" t="s">
        <v>7</v>
      </c>
      <c r="C85" s="66" t="s">
        <v>536</v>
      </c>
      <c r="D85" s="66" t="s">
        <v>119</v>
      </c>
      <c r="E85" s="66" t="s">
        <v>1017</v>
      </c>
      <c r="F85" s="66" t="s">
        <v>119</v>
      </c>
      <c r="G85" s="66" t="s">
        <v>199</v>
      </c>
      <c r="H85" s="66" t="s">
        <v>809</v>
      </c>
      <c r="I85" s="66">
        <v>800</v>
      </c>
      <c r="J85" s="101">
        <v>4800</v>
      </c>
      <c r="K85" s="66">
        <v>450</v>
      </c>
      <c r="L85" s="102">
        <f t="shared" si="2"/>
        <v>9.375E-2</v>
      </c>
      <c r="M85" s="66" t="s">
        <v>810</v>
      </c>
      <c r="N85" s="66" t="s">
        <v>811</v>
      </c>
      <c r="O85" s="66" t="s">
        <v>812</v>
      </c>
      <c r="P85" s="103" t="s">
        <v>556</v>
      </c>
      <c r="Q85" s="66"/>
      <c r="R85" s="104" t="s">
        <v>556</v>
      </c>
      <c r="S85" s="42"/>
      <c r="T85" s="42"/>
      <c r="U85" s="42"/>
      <c r="V85" s="42"/>
      <c r="W85" s="42"/>
      <c r="X85" s="110"/>
      <c r="Y85" s="104">
        <f t="shared" si="3"/>
        <v>0</v>
      </c>
      <c r="Z85" s="66" t="s">
        <v>597</v>
      </c>
      <c r="AA85" s="66" t="s">
        <v>598</v>
      </c>
      <c r="AB85" s="66"/>
      <c r="AC85" s="66"/>
      <c r="AD85" s="66" t="s">
        <v>246</v>
      </c>
    </row>
    <row r="86" spans="1:30">
      <c r="A86" s="66">
        <v>84</v>
      </c>
      <c r="B86" s="66" t="s">
        <v>7</v>
      </c>
      <c r="C86" s="66" t="s">
        <v>536</v>
      </c>
      <c r="D86" s="66" t="s">
        <v>119</v>
      </c>
      <c r="E86" s="66" t="s">
        <v>598</v>
      </c>
      <c r="F86" s="66" t="s">
        <v>119</v>
      </c>
      <c r="G86" s="66" t="s">
        <v>199</v>
      </c>
      <c r="H86" s="66" t="s">
        <v>809</v>
      </c>
      <c r="I86" s="66">
        <v>700</v>
      </c>
      <c r="J86" s="101">
        <v>4200</v>
      </c>
      <c r="K86" s="66">
        <v>450</v>
      </c>
      <c r="L86" s="102">
        <f t="shared" si="2"/>
        <v>0.10714285714285714</v>
      </c>
      <c r="M86" s="66" t="s">
        <v>810</v>
      </c>
      <c r="N86" s="66" t="s">
        <v>811</v>
      </c>
      <c r="O86" s="66" t="s">
        <v>812</v>
      </c>
      <c r="P86" s="103" t="s">
        <v>556</v>
      </c>
      <c r="Q86" s="66"/>
      <c r="R86" s="104" t="s">
        <v>246</v>
      </c>
      <c r="S86" s="42">
        <v>2121</v>
      </c>
      <c r="T86" s="42" t="s">
        <v>1018</v>
      </c>
      <c r="U86" s="42">
        <v>9516999764</v>
      </c>
      <c r="V86" s="42">
        <v>55</v>
      </c>
      <c r="W86" s="42" t="s">
        <v>246</v>
      </c>
      <c r="X86" s="110" t="s">
        <v>891</v>
      </c>
      <c r="Y86" s="104">
        <f t="shared" si="3"/>
        <v>550</v>
      </c>
      <c r="Z86" s="66" t="s">
        <v>597</v>
      </c>
      <c r="AA86" s="66" t="s">
        <v>598</v>
      </c>
      <c r="AB86" s="66"/>
      <c r="AC86" s="66"/>
      <c r="AD86" s="66" t="s">
        <v>246</v>
      </c>
    </row>
    <row r="87" spans="1:30">
      <c r="A87" s="66">
        <v>85</v>
      </c>
      <c r="B87" s="66" t="s">
        <v>7</v>
      </c>
      <c r="C87" s="66" t="s">
        <v>536</v>
      </c>
      <c r="D87" s="66" t="s">
        <v>119</v>
      </c>
      <c r="E87" s="66" t="s">
        <v>184</v>
      </c>
      <c r="F87" s="66" t="s">
        <v>119</v>
      </c>
      <c r="G87" s="66" t="s">
        <v>199</v>
      </c>
      <c r="H87" s="66" t="s">
        <v>809</v>
      </c>
      <c r="I87" s="108">
        <v>550</v>
      </c>
      <c r="J87" s="101">
        <v>3300</v>
      </c>
      <c r="K87" s="66">
        <v>200</v>
      </c>
      <c r="L87" s="102">
        <f t="shared" si="2"/>
        <v>6.0606060606060608E-2</v>
      </c>
      <c r="M87" s="66" t="s">
        <v>810</v>
      </c>
      <c r="N87" s="66" t="s">
        <v>811</v>
      </c>
      <c r="O87" s="66" t="s">
        <v>812</v>
      </c>
      <c r="P87" s="103" t="s">
        <v>556</v>
      </c>
      <c r="Q87" s="103"/>
      <c r="R87" s="104" t="s">
        <v>246</v>
      </c>
      <c r="S87" s="42">
        <v>2233</v>
      </c>
      <c r="T87" s="112" t="s">
        <v>1019</v>
      </c>
      <c r="U87" s="112">
        <v>8103050753</v>
      </c>
      <c r="V87" s="42">
        <v>20</v>
      </c>
      <c r="W87" s="42" t="s">
        <v>556</v>
      </c>
      <c r="X87" s="113">
        <v>45088</v>
      </c>
      <c r="Y87" s="104">
        <f t="shared" si="3"/>
        <v>200</v>
      </c>
      <c r="Z87" s="66" t="s">
        <v>597</v>
      </c>
      <c r="AA87" s="66" t="s">
        <v>598</v>
      </c>
      <c r="AB87" s="66"/>
      <c r="AC87" s="66"/>
      <c r="AD87" s="66" t="s">
        <v>246</v>
      </c>
    </row>
    <row r="88" spans="1:30">
      <c r="A88" s="66">
        <v>86</v>
      </c>
      <c r="B88" s="66" t="s">
        <v>7</v>
      </c>
      <c r="C88" s="66" t="s">
        <v>536</v>
      </c>
      <c r="D88" s="66" t="s">
        <v>119</v>
      </c>
      <c r="E88" s="66" t="s">
        <v>1020</v>
      </c>
      <c r="F88" s="66" t="s">
        <v>119</v>
      </c>
      <c r="G88" s="66" t="s">
        <v>199</v>
      </c>
      <c r="H88" s="66" t="s">
        <v>809</v>
      </c>
      <c r="I88" s="108">
        <v>550</v>
      </c>
      <c r="J88" s="101">
        <v>3300</v>
      </c>
      <c r="K88" s="66">
        <v>250</v>
      </c>
      <c r="L88" s="102">
        <f t="shared" si="2"/>
        <v>7.575757575757576E-2</v>
      </c>
      <c r="M88" s="66" t="s">
        <v>810</v>
      </c>
      <c r="N88" s="66" t="s">
        <v>811</v>
      </c>
      <c r="O88" s="66" t="s">
        <v>812</v>
      </c>
      <c r="P88" s="103" t="s">
        <v>556</v>
      </c>
      <c r="Q88" s="103"/>
      <c r="R88" s="104" t="s">
        <v>246</v>
      </c>
      <c r="S88" s="42">
        <v>2233</v>
      </c>
      <c r="T88" s="112" t="s">
        <v>1021</v>
      </c>
      <c r="U88" s="112">
        <v>7879770592</v>
      </c>
      <c r="V88" s="42">
        <v>22</v>
      </c>
      <c r="W88" s="42" t="s">
        <v>556</v>
      </c>
      <c r="X88" s="110" t="s">
        <v>824</v>
      </c>
      <c r="Y88" s="104">
        <f t="shared" si="3"/>
        <v>220</v>
      </c>
      <c r="Z88" s="66" t="s">
        <v>597</v>
      </c>
      <c r="AA88" s="66" t="s">
        <v>598</v>
      </c>
      <c r="AB88" s="66"/>
      <c r="AC88" s="66"/>
      <c r="AD88" s="66" t="s">
        <v>246</v>
      </c>
    </row>
    <row r="89" spans="1:30">
      <c r="A89" s="66">
        <v>87</v>
      </c>
      <c r="B89" s="66" t="s">
        <v>7</v>
      </c>
      <c r="C89" s="66" t="s">
        <v>536</v>
      </c>
      <c r="D89" s="66" t="s">
        <v>119</v>
      </c>
      <c r="E89" s="66" t="s">
        <v>1022</v>
      </c>
      <c r="F89" s="66" t="s">
        <v>119</v>
      </c>
      <c r="G89" s="66" t="s">
        <v>199</v>
      </c>
      <c r="H89" s="66" t="s">
        <v>809</v>
      </c>
      <c r="I89" s="66">
        <v>400</v>
      </c>
      <c r="J89" s="101">
        <v>2400</v>
      </c>
      <c r="K89" s="66">
        <v>250</v>
      </c>
      <c r="L89" s="102">
        <f t="shared" si="2"/>
        <v>0.10416666666666667</v>
      </c>
      <c r="M89" s="66" t="s">
        <v>810</v>
      </c>
      <c r="N89" s="66" t="s">
        <v>811</v>
      </c>
      <c r="O89" s="66" t="s">
        <v>812</v>
      </c>
      <c r="P89" s="103" t="s">
        <v>556</v>
      </c>
      <c r="Q89" s="103"/>
      <c r="R89" s="104" t="s">
        <v>556</v>
      </c>
      <c r="S89" s="42"/>
      <c r="T89" s="42"/>
      <c r="U89" s="42"/>
      <c r="V89" s="42"/>
      <c r="W89" s="42"/>
      <c r="X89" s="110"/>
      <c r="Y89" s="104">
        <f t="shared" si="3"/>
        <v>0</v>
      </c>
      <c r="Z89" s="66" t="s">
        <v>992</v>
      </c>
      <c r="AA89" s="66" t="s">
        <v>118</v>
      </c>
      <c r="AB89" s="66"/>
      <c r="AC89" s="66"/>
      <c r="AD89" s="66" t="s">
        <v>246</v>
      </c>
    </row>
    <row r="90" spans="1:30">
      <c r="A90" s="66">
        <v>88</v>
      </c>
      <c r="B90" s="66" t="s">
        <v>7</v>
      </c>
      <c r="C90" s="66" t="s">
        <v>536</v>
      </c>
      <c r="D90" s="66" t="s">
        <v>119</v>
      </c>
      <c r="E90" s="66" t="s">
        <v>971</v>
      </c>
      <c r="F90" s="66" t="s">
        <v>119</v>
      </c>
      <c r="G90" s="66" t="s">
        <v>199</v>
      </c>
      <c r="H90" s="66" t="s">
        <v>809</v>
      </c>
      <c r="I90" s="66">
        <v>800</v>
      </c>
      <c r="J90" s="101">
        <v>4800</v>
      </c>
      <c r="K90" s="66">
        <v>120</v>
      </c>
      <c r="L90" s="102">
        <f t="shared" si="2"/>
        <v>2.5000000000000001E-2</v>
      </c>
      <c r="M90" s="66" t="s">
        <v>810</v>
      </c>
      <c r="N90" s="66" t="s">
        <v>811</v>
      </c>
      <c r="O90" s="66" t="s">
        <v>812</v>
      </c>
      <c r="P90" s="103" t="s">
        <v>556</v>
      </c>
      <c r="Q90" s="103"/>
      <c r="R90" s="104" t="s">
        <v>246</v>
      </c>
      <c r="S90" s="42">
        <v>2233</v>
      </c>
      <c r="T90" s="42" t="s">
        <v>1023</v>
      </c>
      <c r="U90" s="42">
        <v>9977203130</v>
      </c>
      <c r="V90" s="42">
        <v>15</v>
      </c>
      <c r="W90" s="42" t="s">
        <v>556</v>
      </c>
      <c r="X90" s="110" t="s">
        <v>839</v>
      </c>
      <c r="Y90" s="104">
        <f t="shared" si="3"/>
        <v>150</v>
      </c>
      <c r="Z90" s="66" t="s">
        <v>987</v>
      </c>
      <c r="AA90" s="66" t="s">
        <v>1005</v>
      </c>
      <c r="AB90" s="66"/>
      <c r="AC90" s="66"/>
      <c r="AD90" s="66" t="s">
        <v>246</v>
      </c>
    </row>
    <row r="91" spans="1:30">
      <c r="A91" s="66">
        <v>89</v>
      </c>
      <c r="B91" s="66" t="s">
        <v>7</v>
      </c>
      <c r="C91" s="66" t="s">
        <v>536</v>
      </c>
      <c r="D91" s="66" t="s">
        <v>119</v>
      </c>
      <c r="E91" s="66" t="s">
        <v>1024</v>
      </c>
      <c r="F91" s="66" t="s">
        <v>119</v>
      </c>
      <c r="G91" s="66" t="s">
        <v>199</v>
      </c>
      <c r="H91" s="66" t="s">
        <v>809</v>
      </c>
      <c r="I91" s="66">
        <v>500</v>
      </c>
      <c r="J91" s="101">
        <v>3000</v>
      </c>
      <c r="K91" s="66">
        <v>300</v>
      </c>
      <c r="L91" s="102">
        <f t="shared" si="2"/>
        <v>0.1</v>
      </c>
      <c r="M91" s="66" t="s">
        <v>810</v>
      </c>
      <c r="N91" s="66" t="s">
        <v>811</v>
      </c>
      <c r="O91" s="66" t="s">
        <v>812</v>
      </c>
      <c r="P91" s="103" t="s">
        <v>556</v>
      </c>
      <c r="Q91" s="103"/>
      <c r="R91" s="104" t="s">
        <v>246</v>
      </c>
      <c r="S91" s="42">
        <v>2233</v>
      </c>
      <c r="T91" s="42" t="s">
        <v>1025</v>
      </c>
      <c r="U91" s="42">
        <v>6267521954</v>
      </c>
      <c r="V91" s="42">
        <v>14</v>
      </c>
      <c r="W91" s="42" t="s">
        <v>556</v>
      </c>
      <c r="X91" s="110" t="s">
        <v>953</v>
      </c>
      <c r="Y91" s="104">
        <f t="shared" si="3"/>
        <v>140</v>
      </c>
      <c r="Z91" s="66" t="s">
        <v>1026</v>
      </c>
      <c r="AA91" s="66" t="s">
        <v>188</v>
      </c>
      <c r="AB91" s="66"/>
      <c r="AC91" s="66"/>
      <c r="AD91" s="66" t="s">
        <v>246</v>
      </c>
    </row>
    <row r="92" spans="1:30">
      <c r="A92" s="66">
        <v>90</v>
      </c>
      <c r="B92" s="66" t="s">
        <v>7</v>
      </c>
      <c r="C92" s="66" t="s">
        <v>536</v>
      </c>
      <c r="D92" s="66" t="s">
        <v>119</v>
      </c>
      <c r="E92" s="66" t="s">
        <v>1027</v>
      </c>
      <c r="F92" s="66" t="s">
        <v>119</v>
      </c>
      <c r="G92" s="66" t="s">
        <v>199</v>
      </c>
      <c r="H92" s="66" t="s">
        <v>809</v>
      </c>
      <c r="I92" s="66">
        <v>300</v>
      </c>
      <c r="J92" s="101">
        <v>1800</v>
      </c>
      <c r="K92" s="66">
        <v>300</v>
      </c>
      <c r="L92" s="102">
        <f t="shared" si="2"/>
        <v>0.16666666666666666</v>
      </c>
      <c r="M92" s="66" t="s">
        <v>810</v>
      </c>
      <c r="N92" s="66" t="s">
        <v>811</v>
      </c>
      <c r="O92" s="66" t="s">
        <v>812</v>
      </c>
      <c r="P92" s="103" t="s">
        <v>556</v>
      </c>
      <c r="Q92" s="103"/>
      <c r="R92" s="104" t="s">
        <v>246</v>
      </c>
      <c r="S92" s="42">
        <v>2233</v>
      </c>
      <c r="T92" s="112" t="s">
        <v>1028</v>
      </c>
      <c r="U92" s="112">
        <v>8643010723</v>
      </c>
      <c r="V92" s="42">
        <v>19</v>
      </c>
      <c r="W92" s="42" t="s">
        <v>556</v>
      </c>
      <c r="X92" s="113">
        <v>45057</v>
      </c>
      <c r="Y92" s="104">
        <f t="shared" si="3"/>
        <v>190</v>
      </c>
      <c r="Z92" s="66" t="s">
        <v>1029</v>
      </c>
      <c r="AA92" s="66" t="s">
        <v>985</v>
      </c>
      <c r="AB92" s="66"/>
      <c r="AC92" s="66"/>
      <c r="AD92" s="66" t="s">
        <v>246</v>
      </c>
    </row>
    <row r="93" spans="1:30">
      <c r="A93" s="66">
        <v>91</v>
      </c>
      <c r="B93" s="66" t="s">
        <v>7</v>
      </c>
      <c r="C93" s="66" t="s">
        <v>536</v>
      </c>
      <c r="D93" s="66" t="s">
        <v>119</v>
      </c>
      <c r="E93" s="66" t="s">
        <v>930</v>
      </c>
      <c r="F93" s="66" t="s">
        <v>119</v>
      </c>
      <c r="G93" s="66" t="s">
        <v>199</v>
      </c>
      <c r="H93" s="66" t="s">
        <v>809</v>
      </c>
      <c r="I93" s="66">
        <v>400</v>
      </c>
      <c r="J93" s="101">
        <v>2400</v>
      </c>
      <c r="K93" s="66">
        <v>450</v>
      </c>
      <c r="L93" s="102">
        <f t="shared" si="2"/>
        <v>0.1875</v>
      </c>
      <c r="M93" s="66" t="s">
        <v>810</v>
      </c>
      <c r="N93" s="66" t="s">
        <v>811</v>
      </c>
      <c r="O93" s="66" t="s">
        <v>812</v>
      </c>
      <c r="P93" s="103" t="s">
        <v>556</v>
      </c>
      <c r="Q93" s="103"/>
      <c r="R93" s="104" t="s">
        <v>246</v>
      </c>
      <c r="S93" s="42">
        <v>2233</v>
      </c>
      <c r="T93" s="112" t="s">
        <v>1030</v>
      </c>
      <c r="U93" s="112">
        <v>6264928789</v>
      </c>
      <c r="V93" s="42">
        <v>17</v>
      </c>
      <c r="W93" s="42" t="s">
        <v>556</v>
      </c>
      <c r="X93" s="110" t="s">
        <v>895</v>
      </c>
      <c r="Y93" s="104">
        <f t="shared" si="3"/>
        <v>170</v>
      </c>
      <c r="Z93" s="66" t="s">
        <v>987</v>
      </c>
      <c r="AA93" s="66" t="s">
        <v>1005</v>
      </c>
      <c r="AB93" s="66"/>
      <c r="AC93" s="66"/>
      <c r="AD93" s="66" t="s">
        <v>246</v>
      </c>
    </row>
    <row r="94" spans="1:30">
      <c r="A94" s="66">
        <v>92</v>
      </c>
      <c r="B94" s="66" t="s">
        <v>7</v>
      </c>
      <c r="C94" s="66" t="s">
        <v>536</v>
      </c>
      <c r="D94" s="66" t="s">
        <v>119</v>
      </c>
      <c r="E94" s="66" t="s">
        <v>1031</v>
      </c>
      <c r="F94" s="66" t="s">
        <v>119</v>
      </c>
      <c r="G94" s="66" t="s">
        <v>199</v>
      </c>
      <c r="H94" s="66" t="s">
        <v>809</v>
      </c>
      <c r="I94" s="66">
        <v>400</v>
      </c>
      <c r="J94" s="101">
        <v>2400</v>
      </c>
      <c r="K94" s="66">
        <v>300</v>
      </c>
      <c r="L94" s="102">
        <f t="shared" si="2"/>
        <v>0.125</v>
      </c>
      <c r="M94" s="66" t="s">
        <v>810</v>
      </c>
      <c r="N94" s="66" t="s">
        <v>811</v>
      </c>
      <c r="O94" s="66" t="s">
        <v>812</v>
      </c>
      <c r="P94" s="103" t="s">
        <v>556</v>
      </c>
      <c r="Q94" s="103"/>
      <c r="R94" s="104" t="s">
        <v>556</v>
      </c>
      <c r="S94" s="42"/>
      <c r="T94" s="42"/>
      <c r="U94" s="42"/>
      <c r="V94" s="42"/>
      <c r="W94" s="42"/>
      <c r="X94" s="110"/>
      <c r="Y94" s="104">
        <f t="shared" si="3"/>
        <v>0</v>
      </c>
      <c r="Z94" s="66" t="s">
        <v>524</v>
      </c>
      <c r="AA94" s="66" t="s">
        <v>121</v>
      </c>
      <c r="AB94" s="66"/>
      <c r="AC94" s="66"/>
      <c r="AD94" s="66" t="s">
        <v>246</v>
      </c>
    </row>
    <row r="95" spans="1:30">
      <c r="A95" s="66">
        <v>93</v>
      </c>
      <c r="B95" s="66" t="s">
        <v>7</v>
      </c>
      <c r="C95" s="66" t="s">
        <v>536</v>
      </c>
      <c r="D95" s="66" t="s">
        <v>119</v>
      </c>
      <c r="E95" s="66" t="s">
        <v>1032</v>
      </c>
      <c r="F95" s="66" t="s">
        <v>119</v>
      </c>
      <c r="G95" s="66" t="s">
        <v>199</v>
      </c>
      <c r="H95" s="66" t="s">
        <v>809</v>
      </c>
      <c r="I95" s="66">
        <v>700</v>
      </c>
      <c r="J95" s="101">
        <v>4200</v>
      </c>
      <c r="K95" s="66">
        <v>300</v>
      </c>
      <c r="L95" s="102">
        <f t="shared" si="2"/>
        <v>7.1428571428571425E-2</v>
      </c>
      <c r="M95" s="66" t="s">
        <v>810</v>
      </c>
      <c r="N95" s="66" t="s">
        <v>811</v>
      </c>
      <c r="O95" s="66" t="s">
        <v>812</v>
      </c>
      <c r="P95" s="103" t="s">
        <v>556</v>
      </c>
      <c r="Q95" s="103"/>
      <c r="R95" s="104" t="s">
        <v>246</v>
      </c>
      <c r="S95" s="42">
        <v>2233</v>
      </c>
      <c r="T95" s="110" t="s">
        <v>1033</v>
      </c>
      <c r="U95" s="110">
        <v>6261738510</v>
      </c>
      <c r="V95" s="42">
        <v>21</v>
      </c>
      <c r="W95" s="42" t="s">
        <v>246</v>
      </c>
      <c r="X95" s="110" t="s">
        <v>924</v>
      </c>
      <c r="Y95" s="104">
        <f t="shared" si="3"/>
        <v>210</v>
      </c>
      <c r="Z95" s="66" t="s">
        <v>109</v>
      </c>
      <c r="AA95" s="66" t="s">
        <v>119</v>
      </c>
      <c r="AB95" s="66"/>
      <c r="AC95" s="66"/>
      <c r="AD95" s="66" t="s">
        <v>246</v>
      </c>
    </row>
    <row r="96" spans="1:30">
      <c r="A96" s="66">
        <v>94</v>
      </c>
      <c r="B96" s="66" t="s">
        <v>7</v>
      </c>
      <c r="C96" s="66" t="s">
        <v>536</v>
      </c>
      <c r="D96" s="66" t="s">
        <v>119</v>
      </c>
      <c r="E96" s="66" t="s">
        <v>1034</v>
      </c>
      <c r="F96" s="66" t="s">
        <v>119</v>
      </c>
      <c r="G96" s="66" t="s">
        <v>199</v>
      </c>
      <c r="H96" s="66" t="s">
        <v>809</v>
      </c>
      <c r="I96" s="66">
        <v>550</v>
      </c>
      <c r="J96" s="101">
        <v>3300</v>
      </c>
      <c r="K96" s="66">
        <v>450</v>
      </c>
      <c r="L96" s="102">
        <f t="shared" si="2"/>
        <v>0.13636363636363635</v>
      </c>
      <c r="M96" s="66" t="s">
        <v>810</v>
      </c>
      <c r="N96" s="66" t="s">
        <v>811</v>
      </c>
      <c r="O96" s="66" t="s">
        <v>812</v>
      </c>
      <c r="P96" s="103" t="s">
        <v>556</v>
      </c>
      <c r="Q96" s="103"/>
      <c r="R96" s="104" t="s">
        <v>246</v>
      </c>
      <c r="S96" s="42">
        <v>2233</v>
      </c>
      <c r="T96" s="42" t="s">
        <v>1035</v>
      </c>
      <c r="U96" s="42">
        <v>6260825909</v>
      </c>
      <c r="V96" s="42">
        <v>20</v>
      </c>
      <c r="W96" s="42" t="s">
        <v>556</v>
      </c>
      <c r="X96" s="113">
        <v>45210</v>
      </c>
      <c r="Y96" s="104">
        <f t="shared" si="3"/>
        <v>200</v>
      </c>
      <c r="Z96" s="66" t="s">
        <v>1036</v>
      </c>
      <c r="AA96" s="66" t="s">
        <v>1037</v>
      </c>
      <c r="AB96" s="66"/>
      <c r="AC96" s="66"/>
      <c r="AD96" s="66" t="s">
        <v>246</v>
      </c>
    </row>
    <row r="97" spans="1:30">
      <c r="A97" s="66">
        <v>95</v>
      </c>
      <c r="B97" s="66" t="s">
        <v>7</v>
      </c>
      <c r="C97" s="66" t="s">
        <v>536</v>
      </c>
      <c r="D97" s="66" t="s">
        <v>119</v>
      </c>
      <c r="E97" s="66" t="s">
        <v>1037</v>
      </c>
      <c r="F97" s="66" t="s">
        <v>119</v>
      </c>
      <c r="G97" s="66" t="s">
        <v>199</v>
      </c>
      <c r="H97" s="66" t="s">
        <v>809</v>
      </c>
      <c r="I97" s="66">
        <v>500</v>
      </c>
      <c r="J97" s="101">
        <v>3000</v>
      </c>
      <c r="K97" s="66">
        <v>180</v>
      </c>
      <c r="L97" s="102">
        <f t="shared" si="2"/>
        <v>0.06</v>
      </c>
      <c r="M97" s="66" t="s">
        <v>810</v>
      </c>
      <c r="N97" s="66" t="s">
        <v>811</v>
      </c>
      <c r="O97" s="66" t="s">
        <v>812</v>
      </c>
      <c r="P97" s="103" t="s">
        <v>556</v>
      </c>
      <c r="Q97" s="103"/>
      <c r="R97" s="104" t="s">
        <v>246</v>
      </c>
      <c r="S97" s="42">
        <v>2233</v>
      </c>
      <c r="T97" s="42" t="s">
        <v>1038</v>
      </c>
      <c r="U97" s="42">
        <v>9644737049</v>
      </c>
      <c r="V97" s="42">
        <v>15</v>
      </c>
      <c r="W97" s="42" t="s">
        <v>556</v>
      </c>
      <c r="X97" s="110" t="s">
        <v>1039</v>
      </c>
      <c r="Y97" s="104">
        <f t="shared" si="3"/>
        <v>150</v>
      </c>
      <c r="Z97" s="66" t="s">
        <v>1036</v>
      </c>
      <c r="AA97" s="66" t="s">
        <v>1037</v>
      </c>
      <c r="AB97" s="66"/>
      <c r="AC97" s="66"/>
      <c r="AD97" s="66" t="s">
        <v>246</v>
      </c>
    </row>
    <row r="98" spans="1:30">
      <c r="A98" s="66">
        <v>96</v>
      </c>
      <c r="B98" s="66" t="s">
        <v>7</v>
      </c>
      <c r="C98" s="66" t="s">
        <v>536</v>
      </c>
      <c r="D98" s="66" t="s">
        <v>119</v>
      </c>
      <c r="E98" s="66" t="s">
        <v>591</v>
      </c>
      <c r="F98" s="66" t="s">
        <v>119</v>
      </c>
      <c r="G98" s="66" t="s">
        <v>199</v>
      </c>
      <c r="H98" s="66" t="s">
        <v>809</v>
      </c>
      <c r="I98" s="66">
        <v>300</v>
      </c>
      <c r="J98" s="101">
        <v>1800</v>
      </c>
      <c r="K98" s="66">
        <v>450</v>
      </c>
      <c r="L98" s="102">
        <f t="shared" si="2"/>
        <v>0.25</v>
      </c>
      <c r="M98" s="66" t="s">
        <v>810</v>
      </c>
      <c r="N98" s="66" t="s">
        <v>811</v>
      </c>
      <c r="O98" s="66" t="s">
        <v>812</v>
      </c>
      <c r="P98" s="103" t="s">
        <v>556</v>
      </c>
      <c r="Q98" s="103"/>
      <c r="R98" s="104" t="s">
        <v>246</v>
      </c>
      <c r="S98" s="42">
        <v>2233</v>
      </c>
      <c r="T98" s="112" t="s">
        <v>1040</v>
      </c>
      <c r="U98" s="112">
        <v>9302094956</v>
      </c>
      <c r="V98" s="42">
        <v>17</v>
      </c>
      <c r="W98" s="42" t="s">
        <v>556</v>
      </c>
      <c r="X98" s="110" t="s">
        <v>1041</v>
      </c>
      <c r="Y98" s="104">
        <f t="shared" si="3"/>
        <v>170</v>
      </c>
      <c r="Z98" s="66" t="s">
        <v>1000</v>
      </c>
      <c r="AA98" s="66" t="s">
        <v>1001</v>
      </c>
      <c r="AB98" s="66"/>
      <c r="AC98" s="66"/>
      <c r="AD98" s="66" t="s">
        <v>246</v>
      </c>
    </row>
    <row r="99" spans="1:30">
      <c r="A99" s="66">
        <v>97</v>
      </c>
      <c r="B99" s="66" t="s">
        <v>7</v>
      </c>
      <c r="C99" s="66" t="s">
        <v>536</v>
      </c>
      <c r="D99" s="66" t="s">
        <v>119</v>
      </c>
      <c r="E99" s="66" t="s">
        <v>1042</v>
      </c>
      <c r="F99" s="66" t="s">
        <v>119</v>
      </c>
      <c r="G99" s="66" t="s">
        <v>199</v>
      </c>
      <c r="H99" s="66" t="s">
        <v>809</v>
      </c>
      <c r="I99" s="66">
        <v>500</v>
      </c>
      <c r="J99" s="101">
        <v>3000</v>
      </c>
      <c r="K99" s="66">
        <v>300</v>
      </c>
      <c r="L99" s="102">
        <f t="shared" si="2"/>
        <v>0.1</v>
      </c>
      <c r="M99" s="66" t="s">
        <v>810</v>
      </c>
      <c r="N99" s="66" t="s">
        <v>811</v>
      </c>
      <c r="O99" s="66" t="s">
        <v>812</v>
      </c>
      <c r="P99" s="103" t="s">
        <v>556</v>
      </c>
      <c r="Q99" s="103"/>
      <c r="R99" s="104" t="s">
        <v>246</v>
      </c>
      <c r="S99" s="42">
        <v>2233</v>
      </c>
      <c r="T99" s="112" t="s">
        <v>1043</v>
      </c>
      <c r="U99" s="112">
        <v>9826134273</v>
      </c>
      <c r="V99" s="42">
        <v>18</v>
      </c>
      <c r="W99" s="42" t="s">
        <v>556</v>
      </c>
      <c r="X99" s="110" t="s">
        <v>1044</v>
      </c>
      <c r="Y99" s="104">
        <f t="shared" si="3"/>
        <v>180</v>
      </c>
      <c r="Z99" s="66" t="s">
        <v>1000</v>
      </c>
      <c r="AA99" s="66" t="s">
        <v>1001</v>
      </c>
      <c r="AB99" s="66"/>
      <c r="AC99" s="66"/>
      <c r="AD99" s="66" t="s">
        <v>246</v>
      </c>
    </row>
    <row r="100" spans="1:30">
      <c r="A100" s="66">
        <v>98</v>
      </c>
      <c r="B100" s="66" t="s">
        <v>7</v>
      </c>
      <c r="C100" s="66" t="s">
        <v>536</v>
      </c>
      <c r="D100" s="66" t="s">
        <v>119</v>
      </c>
      <c r="E100" s="66" t="s">
        <v>1045</v>
      </c>
      <c r="F100" s="66" t="s">
        <v>119</v>
      </c>
      <c r="G100" s="66" t="s">
        <v>199</v>
      </c>
      <c r="H100" s="66" t="s">
        <v>809</v>
      </c>
      <c r="I100" s="66">
        <v>500</v>
      </c>
      <c r="J100" s="101">
        <v>3000</v>
      </c>
      <c r="K100" s="66">
        <v>300</v>
      </c>
      <c r="L100" s="102">
        <f t="shared" si="2"/>
        <v>0.1</v>
      </c>
      <c r="M100" s="66" t="s">
        <v>810</v>
      </c>
      <c r="N100" s="66" t="s">
        <v>811</v>
      </c>
      <c r="O100" s="66" t="s">
        <v>812</v>
      </c>
      <c r="P100" s="103" t="s">
        <v>556</v>
      </c>
      <c r="Q100" s="103"/>
      <c r="R100" s="104" t="s">
        <v>246</v>
      </c>
      <c r="S100" s="42">
        <v>2318</v>
      </c>
      <c r="T100" s="42" t="s">
        <v>1046</v>
      </c>
      <c r="U100" s="42">
        <v>909893031</v>
      </c>
      <c r="V100" s="42">
        <v>18</v>
      </c>
      <c r="W100" s="42" t="s">
        <v>246</v>
      </c>
      <c r="X100" s="110" t="s">
        <v>902</v>
      </c>
      <c r="Y100" s="104">
        <f t="shared" si="3"/>
        <v>180</v>
      </c>
      <c r="Z100" s="66" t="s">
        <v>109</v>
      </c>
      <c r="AA100" s="66" t="s">
        <v>119</v>
      </c>
      <c r="AB100" s="66"/>
      <c r="AC100" s="66"/>
      <c r="AD100" s="66" t="s">
        <v>246</v>
      </c>
    </row>
    <row r="101" spans="1:30">
      <c r="A101" s="66">
        <v>99</v>
      </c>
      <c r="B101" s="66" t="s">
        <v>7</v>
      </c>
      <c r="C101" s="66" t="s">
        <v>536</v>
      </c>
      <c r="D101" s="66" t="s">
        <v>119</v>
      </c>
      <c r="E101" s="66" t="s">
        <v>188</v>
      </c>
      <c r="F101" s="66" t="s">
        <v>119</v>
      </c>
      <c r="G101" s="66" t="s">
        <v>199</v>
      </c>
      <c r="H101" s="66" t="s">
        <v>809</v>
      </c>
      <c r="I101" s="66">
        <v>700</v>
      </c>
      <c r="J101" s="101">
        <v>4200</v>
      </c>
      <c r="K101" s="66">
        <v>450</v>
      </c>
      <c r="L101" s="102">
        <f t="shared" si="2"/>
        <v>0.10714285714285714</v>
      </c>
      <c r="M101" s="66" t="s">
        <v>810</v>
      </c>
      <c r="N101" s="66" t="s">
        <v>811</v>
      </c>
      <c r="O101" s="66" t="s">
        <v>812</v>
      </c>
      <c r="P101" s="103" t="s">
        <v>556</v>
      </c>
      <c r="Q101" s="103"/>
      <c r="R101" s="104" t="s">
        <v>246</v>
      </c>
      <c r="S101" s="42">
        <v>2233</v>
      </c>
      <c r="T101" s="112" t="s">
        <v>1047</v>
      </c>
      <c r="U101" s="112">
        <v>9977941882</v>
      </c>
      <c r="V101" s="42">
        <v>20</v>
      </c>
      <c r="W101" s="42" t="s">
        <v>556</v>
      </c>
      <c r="X101" s="113">
        <v>45088</v>
      </c>
      <c r="Y101" s="104">
        <f t="shared" si="3"/>
        <v>200</v>
      </c>
      <c r="Z101" s="66" t="s">
        <v>1026</v>
      </c>
      <c r="AA101" s="66" t="s">
        <v>188</v>
      </c>
      <c r="AB101" s="66"/>
      <c r="AC101" s="66"/>
      <c r="AD101" s="66" t="s">
        <v>246</v>
      </c>
    </row>
    <row r="102" spans="1:30">
      <c r="A102" s="66">
        <v>100</v>
      </c>
      <c r="B102" s="66" t="s">
        <v>7</v>
      </c>
      <c r="C102" s="66" t="s">
        <v>536</v>
      </c>
      <c r="D102" s="66" t="s">
        <v>119</v>
      </c>
      <c r="E102" s="66" t="s">
        <v>119</v>
      </c>
      <c r="F102" s="66" t="s">
        <v>119</v>
      </c>
      <c r="G102" s="66" t="s">
        <v>199</v>
      </c>
      <c r="H102" s="66" t="s">
        <v>809</v>
      </c>
      <c r="I102" s="66">
        <v>500</v>
      </c>
      <c r="J102" s="101">
        <v>3000</v>
      </c>
      <c r="K102" s="66">
        <v>180</v>
      </c>
      <c r="L102" s="102">
        <f t="shared" si="2"/>
        <v>0.06</v>
      </c>
      <c r="M102" s="66" t="s">
        <v>810</v>
      </c>
      <c r="N102" s="66" t="s">
        <v>811</v>
      </c>
      <c r="O102" s="66" t="s">
        <v>812</v>
      </c>
      <c r="P102" s="103" t="s">
        <v>556</v>
      </c>
      <c r="Q102" s="103"/>
      <c r="R102" s="104" t="s">
        <v>556</v>
      </c>
      <c r="S102" s="42"/>
      <c r="T102" s="42"/>
      <c r="U102" s="42"/>
      <c r="V102" s="42"/>
      <c r="W102" s="42"/>
      <c r="X102" s="110"/>
      <c r="Y102" s="104">
        <f t="shared" si="3"/>
        <v>0</v>
      </c>
      <c r="Z102" s="66" t="s">
        <v>109</v>
      </c>
      <c r="AA102" s="66" t="s">
        <v>119</v>
      </c>
      <c r="AB102" s="66"/>
      <c r="AC102" s="66"/>
      <c r="AD102" s="66" t="s">
        <v>246</v>
      </c>
    </row>
    <row r="103" spans="1:30">
      <c r="A103" s="66">
        <v>101</v>
      </c>
      <c r="B103" s="66" t="s">
        <v>7</v>
      </c>
      <c r="C103" s="66" t="s">
        <v>536</v>
      </c>
      <c r="D103" s="66" t="s">
        <v>119</v>
      </c>
      <c r="E103" s="66" t="s">
        <v>1048</v>
      </c>
      <c r="F103" s="66" t="s">
        <v>119</v>
      </c>
      <c r="G103" s="66" t="s">
        <v>199</v>
      </c>
      <c r="H103" s="66" t="s">
        <v>809</v>
      </c>
      <c r="I103" s="66">
        <v>800</v>
      </c>
      <c r="J103" s="101">
        <v>4800</v>
      </c>
      <c r="K103" s="66">
        <v>450</v>
      </c>
      <c r="L103" s="102">
        <f t="shared" si="2"/>
        <v>9.375E-2</v>
      </c>
      <c r="M103" s="66" t="s">
        <v>810</v>
      </c>
      <c r="N103" s="66" t="s">
        <v>811</v>
      </c>
      <c r="O103" s="66" t="s">
        <v>812</v>
      </c>
      <c r="P103" s="103" t="s">
        <v>556</v>
      </c>
      <c r="Q103" s="103"/>
      <c r="R103" s="104" t="s">
        <v>246</v>
      </c>
      <c r="S103" s="42">
        <v>2111</v>
      </c>
      <c r="T103" s="42" t="s">
        <v>1049</v>
      </c>
      <c r="U103" s="42">
        <v>8643010723</v>
      </c>
      <c r="V103" s="42">
        <v>18</v>
      </c>
      <c r="W103" s="42" t="s">
        <v>246</v>
      </c>
      <c r="X103" s="110" t="s">
        <v>817</v>
      </c>
      <c r="Y103" s="104">
        <f t="shared" si="3"/>
        <v>180</v>
      </c>
      <c r="Z103" s="66" t="s">
        <v>172</v>
      </c>
      <c r="AA103" s="66" t="s">
        <v>119</v>
      </c>
      <c r="AB103" s="66"/>
      <c r="AC103" s="66"/>
      <c r="AD103" s="66" t="s">
        <v>246</v>
      </c>
    </row>
    <row r="104" spans="1:30">
      <c r="A104" s="66">
        <v>102</v>
      </c>
      <c r="B104" s="66" t="s">
        <v>7</v>
      </c>
      <c r="C104" s="66" t="s">
        <v>536</v>
      </c>
      <c r="D104" s="66" t="s">
        <v>119</v>
      </c>
      <c r="E104" s="66" t="s">
        <v>1050</v>
      </c>
      <c r="F104" s="66" t="s">
        <v>119</v>
      </c>
      <c r="G104" s="66" t="s">
        <v>199</v>
      </c>
      <c r="H104" s="66" t="s">
        <v>809</v>
      </c>
      <c r="I104" s="66">
        <v>500</v>
      </c>
      <c r="J104" s="101">
        <v>3000</v>
      </c>
      <c r="K104" s="66">
        <v>180</v>
      </c>
      <c r="L104" s="102">
        <f t="shared" si="2"/>
        <v>0.06</v>
      </c>
      <c r="M104" s="66" t="s">
        <v>810</v>
      </c>
      <c r="N104" s="66" t="s">
        <v>811</v>
      </c>
      <c r="O104" s="66" t="s">
        <v>812</v>
      </c>
      <c r="P104" s="103" t="s">
        <v>556</v>
      </c>
      <c r="Q104" s="66"/>
      <c r="R104" s="104" t="s">
        <v>246</v>
      </c>
      <c r="S104" s="42">
        <v>2233</v>
      </c>
      <c r="T104" s="112" t="s">
        <v>1051</v>
      </c>
      <c r="U104" s="112">
        <v>6264087359</v>
      </c>
      <c r="V104" s="42">
        <v>21</v>
      </c>
      <c r="W104" s="42" t="s">
        <v>556</v>
      </c>
      <c r="X104" s="110" t="s">
        <v>868</v>
      </c>
      <c r="Y104" s="104">
        <f t="shared" si="3"/>
        <v>210</v>
      </c>
      <c r="Z104" s="66" t="s">
        <v>109</v>
      </c>
      <c r="AA104" s="66" t="s">
        <v>119</v>
      </c>
      <c r="AB104" s="66"/>
      <c r="AC104" s="66"/>
      <c r="AD104" s="66" t="s">
        <v>246</v>
      </c>
    </row>
    <row r="105" spans="1:30">
      <c r="A105" s="66">
        <v>103</v>
      </c>
      <c r="B105" s="66" t="s">
        <v>7</v>
      </c>
      <c r="C105" s="66" t="s">
        <v>536</v>
      </c>
      <c r="D105" s="66" t="s">
        <v>119</v>
      </c>
      <c r="E105" s="66" t="s">
        <v>1052</v>
      </c>
      <c r="F105" s="66" t="s">
        <v>119</v>
      </c>
      <c r="G105" s="66" t="s">
        <v>199</v>
      </c>
      <c r="H105" s="66" t="s">
        <v>809</v>
      </c>
      <c r="I105" s="66">
        <v>600</v>
      </c>
      <c r="J105" s="101">
        <v>3600</v>
      </c>
      <c r="K105" s="66">
        <v>300</v>
      </c>
      <c r="L105" s="102">
        <f t="shared" si="2"/>
        <v>8.3333333333333329E-2</v>
      </c>
      <c r="M105" s="66" t="s">
        <v>810</v>
      </c>
      <c r="N105" s="66" t="s">
        <v>811</v>
      </c>
      <c r="O105" s="66" t="s">
        <v>812</v>
      </c>
      <c r="P105" s="103" t="s">
        <v>556</v>
      </c>
      <c r="Q105" s="103"/>
      <c r="R105" s="104" t="s">
        <v>246</v>
      </c>
      <c r="S105" s="42">
        <v>2233</v>
      </c>
      <c r="T105" s="112" t="s">
        <v>1053</v>
      </c>
      <c r="U105" s="112">
        <v>8839132609</v>
      </c>
      <c r="V105" s="42">
        <v>22</v>
      </c>
      <c r="W105" s="42" t="s">
        <v>556</v>
      </c>
      <c r="X105" s="113">
        <v>45027</v>
      </c>
      <c r="Y105" s="104">
        <f t="shared" si="3"/>
        <v>220</v>
      </c>
      <c r="Z105" s="66" t="s">
        <v>172</v>
      </c>
      <c r="AA105" s="66" t="s">
        <v>119</v>
      </c>
      <c r="AB105" s="66"/>
      <c r="AC105" s="66"/>
      <c r="AD105" s="66" t="s">
        <v>246</v>
      </c>
    </row>
    <row r="106" spans="1:30">
      <c r="A106" s="66">
        <v>104</v>
      </c>
      <c r="B106" s="66" t="s">
        <v>7</v>
      </c>
      <c r="C106" s="66" t="s">
        <v>536</v>
      </c>
      <c r="D106" s="66" t="s">
        <v>119</v>
      </c>
      <c r="E106" s="66" t="s">
        <v>1054</v>
      </c>
      <c r="F106" s="66" t="s">
        <v>119</v>
      </c>
      <c r="G106" s="66" t="s">
        <v>199</v>
      </c>
      <c r="H106" s="66" t="s">
        <v>809</v>
      </c>
      <c r="I106" s="66">
        <v>600</v>
      </c>
      <c r="J106" s="101">
        <v>3600</v>
      </c>
      <c r="K106" s="66">
        <v>300</v>
      </c>
      <c r="L106" s="102">
        <f t="shared" si="2"/>
        <v>8.3333333333333329E-2</v>
      </c>
      <c r="M106" s="66" t="s">
        <v>810</v>
      </c>
      <c r="N106" s="66" t="s">
        <v>811</v>
      </c>
      <c r="O106" s="66" t="s">
        <v>812</v>
      </c>
      <c r="P106" s="103" t="s">
        <v>556</v>
      </c>
      <c r="Q106" s="66"/>
      <c r="R106" s="104" t="s">
        <v>246</v>
      </c>
      <c r="S106" s="42">
        <v>2233</v>
      </c>
      <c r="T106" s="112" t="s">
        <v>1055</v>
      </c>
      <c r="U106" s="112">
        <v>6266511895</v>
      </c>
      <c r="V106" s="42">
        <v>17</v>
      </c>
      <c r="W106" s="42" t="s">
        <v>556</v>
      </c>
      <c r="X106" s="110" t="s">
        <v>1044</v>
      </c>
      <c r="Y106" s="104">
        <f t="shared" si="3"/>
        <v>170</v>
      </c>
      <c r="Z106" s="66" t="s">
        <v>172</v>
      </c>
      <c r="AA106" s="66" t="s">
        <v>119</v>
      </c>
      <c r="AB106" s="66"/>
      <c r="AC106" s="66"/>
      <c r="AD106" s="66" t="s">
        <v>246</v>
      </c>
    </row>
    <row r="107" spans="1:30">
      <c r="A107" s="66">
        <v>105</v>
      </c>
      <c r="B107" s="66" t="s">
        <v>7</v>
      </c>
      <c r="C107" s="66" t="s">
        <v>536</v>
      </c>
      <c r="D107" s="66" t="s">
        <v>119</v>
      </c>
      <c r="E107" s="66" t="s">
        <v>245</v>
      </c>
      <c r="F107" s="66" t="s">
        <v>119</v>
      </c>
      <c r="G107" s="66" t="s">
        <v>199</v>
      </c>
      <c r="H107" s="66" t="s">
        <v>809</v>
      </c>
      <c r="I107" s="66">
        <v>700</v>
      </c>
      <c r="J107" s="101">
        <v>4200</v>
      </c>
      <c r="K107" s="66">
        <v>300</v>
      </c>
      <c r="L107" s="102">
        <f t="shared" si="2"/>
        <v>7.1428571428571425E-2</v>
      </c>
      <c r="M107" s="66" t="s">
        <v>810</v>
      </c>
      <c r="N107" s="66" t="s">
        <v>811</v>
      </c>
      <c r="O107" s="66" t="s">
        <v>812</v>
      </c>
      <c r="P107" s="103" t="s">
        <v>556</v>
      </c>
      <c r="Q107" s="103"/>
      <c r="R107" s="104" t="s">
        <v>246</v>
      </c>
      <c r="S107" s="42">
        <v>2121</v>
      </c>
      <c r="T107" s="42" t="s">
        <v>1056</v>
      </c>
      <c r="U107" s="42">
        <v>6260732179</v>
      </c>
      <c r="V107" s="42">
        <v>25</v>
      </c>
      <c r="W107" s="42" t="s">
        <v>246</v>
      </c>
      <c r="X107" s="110" t="s">
        <v>817</v>
      </c>
      <c r="Y107" s="104">
        <f t="shared" si="3"/>
        <v>250</v>
      </c>
      <c r="Z107" s="66" t="s">
        <v>992</v>
      </c>
      <c r="AA107" s="66" t="s">
        <v>118</v>
      </c>
      <c r="AB107" s="66"/>
      <c r="AC107" s="66"/>
      <c r="AD107" s="66" t="s">
        <v>246</v>
      </c>
    </row>
    <row r="108" spans="1:30">
      <c r="A108" s="66">
        <v>106</v>
      </c>
      <c r="B108" s="66" t="s">
        <v>7</v>
      </c>
      <c r="C108" s="66" t="s">
        <v>536</v>
      </c>
      <c r="D108" s="66" t="s">
        <v>119</v>
      </c>
      <c r="E108" s="66" t="s">
        <v>756</v>
      </c>
      <c r="F108" s="66" t="s">
        <v>119</v>
      </c>
      <c r="G108" s="66" t="s">
        <v>199</v>
      </c>
      <c r="H108" s="66" t="s">
        <v>809</v>
      </c>
      <c r="I108" s="66">
        <v>600</v>
      </c>
      <c r="J108" s="101">
        <v>3600</v>
      </c>
      <c r="K108" s="66">
        <v>300</v>
      </c>
      <c r="L108" s="102">
        <f t="shared" si="2"/>
        <v>8.3333333333333329E-2</v>
      </c>
      <c r="M108" s="66" t="s">
        <v>810</v>
      </c>
      <c r="N108" s="66" t="s">
        <v>811</v>
      </c>
      <c r="O108" s="66" t="s">
        <v>812</v>
      </c>
      <c r="P108" s="103" t="s">
        <v>556</v>
      </c>
      <c r="Q108" s="66"/>
      <c r="R108" s="104" t="s">
        <v>246</v>
      </c>
      <c r="S108" s="42">
        <v>2253</v>
      </c>
      <c r="T108" s="112" t="s">
        <v>1057</v>
      </c>
      <c r="U108" s="112">
        <v>6264366527</v>
      </c>
      <c r="V108" s="42">
        <v>22</v>
      </c>
      <c r="W108" s="42" t="s">
        <v>556</v>
      </c>
      <c r="X108" s="110" t="s">
        <v>1044</v>
      </c>
      <c r="Y108" s="104">
        <f t="shared" si="3"/>
        <v>220</v>
      </c>
      <c r="Z108" s="66" t="s">
        <v>1058</v>
      </c>
      <c r="AA108" s="66" t="s">
        <v>119</v>
      </c>
      <c r="AB108" s="66"/>
      <c r="AC108" s="66"/>
      <c r="AD108" s="66" t="s">
        <v>246</v>
      </c>
    </row>
    <row r="109" spans="1:30">
      <c r="A109" s="66">
        <v>107</v>
      </c>
      <c r="B109" s="66" t="s">
        <v>7</v>
      </c>
      <c r="C109" s="66" t="s">
        <v>536</v>
      </c>
      <c r="D109" s="66" t="s">
        <v>119</v>
      </c>
      <c r="E109" s="66" t="s">
        <v>1059</v>
      </c>
      <c r="F109" s="66" t="s">
        <v>119</v>
      </c>
      <c r="G109" s="66" t="s">
        <v>199</v>
      </c>
      <c r="H109" s="66" t="s">
        <v>809</v>
      </c>
      <c r="I109" s="108">
        <v>550</v>
      </c>
      <c r="J109" s="101">
        <v>3300</v>
      </c>
      <c r="K109" s="66">
        <v>150</v>
      </c>
      <c r="L109" s="102">
        <f t="shared" si="2"/>
        <v>4.5454545454545456E-2</v>
      </c>
      <c r="M109" s="66" t="s">
        <v>810</v>
      </c>
      <c r="N109" s="66" t="s">
        <v>811</v>
      </c>
      <c r="O109" s="66" t="s">
        <v>812</v>
      </c>
      <c r="P109" s="103" t="s">
        <v>556</v>
      </c>
      <c r="Q109" s="103"/>
      <c r="R109" s="104" t="s">
        <v>246</v>
      </c>
      <c r="S109" s="42">
        <v>2233</v>
      </c>
      <c r="T109" s="112" t="s">
        <v>1060</v>
      </c>
      <c r="U109" s="112">
        <v>6261210848</v>
      </c>
      <c r="V109" s="42">
        <v>18</v>
      </c>
      <c r="W109" s="42" t="s">
        <v>556</v>
      </c>
      <c r="X109" s="110" t="s">
        <v>895</v>
      </c>
      <c r="Y109" s="104">
        <f t="shared" si="3"/>
        <v>180</v>
      </c>
      <c r="Z109" s="66" t="s">
        <v>172</v>
      </c>
      <c r="AA109" s="66" t="s">
        <v>119</v>
      </c>
      <c r="AB109" s="66"/>
      <c r="AC109" s="66"/>
      <c r="AD109" s="66" t="s">
        <v>246</v>
      </c>
    </row>
    <row r="110" spans="1:30">
      <c r="A110" s="66">
        <v>108</v>
      </c>
      <c r="B110" s="66" t="s">
        <v>7</v>
      </c>
      <c r="C110" s="66" t="s">
        <v>536</v>
      </c>
      <c r="D110" s="66" t="s">
        <v>119</v>
      </c>
      <c r="E110" s="66" t="s">
        <v>1061</v>
      </c>
      <c r="F110" s="66" t="s">
        <v>119</v>
      </c>
      <c r="G110" s="66" t="s">
        <v>199</v>
      </c>
      <c r="H110" s="66" t="s">
        <v>809</v>
      </c>
      <c r="I110" s="108">
        <v>600</v>
      </c>
      <c r="J110" s="101">
        <v>3600</v>
      </c>
      <c r="K110" s="66">
        <v>360</v>
      </c>
      <c r="L110" s="102">
        <f t="shared" si="2"/>
        <v>0.1</v>
      </c>
      <c r="M110" s="66" t="s">
        <v>810</v>
      </c>
      <c r="N110" s="66" t="s">
        <v>811</v>
      </c>
      <c r="O110" s="66" t="s">
        <v>812</v>
      </c>
      <c r="P110" s="103" t="s">
        <v>556</v>
      </c>
      <c r="Q110" s="103"/>
      <c r="R110" s="104" t="s">
        <v>246</v>
      </c>
      <c r="S110" s="42">
        <v>2233</v>
      </c>
      <c r="T110" s="42" t="s">
        <v>1062</v>
      </c>
      <c r="U110" s="42">
        <v>7828211710</v>
      </c>
      <c r="V110" s="42">
        <v>18</v>
      </c>
      <c r="W110" s="42" t="s">
        <v>556</v>
      </c>
      <c r="X110" s="113">
        <v>45180</v>
      </c>
      <c r="Y110" s="104">
        <f t="shared" si="3"/>
        <v>180</v>
      </c>
      <c r="Z110" s="66" t="s">
        <v>109</v>
      </c>
      <c r="AA110" s="66" t="s">
        <v>119</v>
      </c>
      <c r="AB110" s="66"/>
      <c r="AC110" s="66"/>
      <c r="AD110" s="66" t="s">
        <v>246</v>
      </c>
    </row>
    <row r="111" spans="1:30">
      <c r="A111" s="66">
        <v>109</v>
      </c>
      <c r="B111" s="66" t="s">
        <v>7</v>
      </c>
      <c r="C111" s="66" t="s">
        <v>536</v>
      </c>
      <c r="D111" s="66" t="s">
        <v>119</v>
      </c>
      <c r="E111" s="66" t="s">
        <v>216</v>
      </c>
      <c r="F111" s="66" t="s">
        <v>119</v>
      </c>
      <c r="G111" s="66" t="s">
        <v>199</v>
      </c>
      <c r="H111" s="66" t="s">
        <v>809</v>
      </c>
      <c r="I111" s="108">
        <v>500</v>
      </c>
      <c r="J111" s="101">
        <v>3000</v>
      </c>
      <c r="K111" s="66">
        <v>250</v>
      </c>
      <c r="L111" s="102">
        <f t="shared" si="2"/>
        <v>8.3333333333333329E-2</v>
      </c>
      <c r="M111" s="66" t="s">
        <v>810</v>
      </c>
      <c r="N111" s="66" t="s">
        <v>811</v>
      </c>
      <c r="O111" s="66" t="s">
        <v>812</v>
      </c>
      <c r="P111" s="103" t="s">
        <v>556</v>
      </c>
      <c r="Q111" s="103"/>
      <c r="R111" s="104" t="s">
        <v>556</v>
      </c>
      <c r="S111" s="42"/>
      <c r="T111" s="42"/>
      <c r="U111" s="42"/>
      <c r="V111" s="42"/>
      <c r="W111" s="42"/>
      <c r="X111" s="110"/>
      <c r="Y111" s="104">
        <f t="shared" si="3"/>
        <v>0</v>
      </c>
      <c r="Z111" s="66" t="s">
        <v>1036</v>
      </c>
      <c r="AA111" s="66" t="s">
        <v>1037</v>
      </c>
      <c r="AB111" s="66"/>
      <c r="AC111" s="66"/>
      <c r="AD111" s="66" t="s">
        <v>246</v>
      </c>
    </row>
    <row r="112" spans="1:30">
      <c r="A112" s="66">
        <v>110</v>
      </c>
      <c r="B112" s="66" t="s">
        <v>7</v>
      </c>
      <c r="C112" s="66" t="s">
        <v>536</v>
      </c>
      <c r="D112" s="66" t="s">
        <v>119</v>
      </c>
      <c r="E112" s="66" t="s">
        <v>1063</v>
      </c>
      <c r="F112" s="66" t="s">
        <v>119</v>
      </c>
      <c r="G112" s="66" t="s">
        <v>199</v>
      </c>
      <c r="H112" s="66" t="s">
        <v>809</v>
      </c>
      <c r="I112" s="108">
        <v>700</v>
      </c>
      <c r="J112" s="101">
        <v>4200</v>
      </c>
      <c r="K112" s="66">
        <v>250</v>
      </c>
      <c r="L112" s="102">
        <f t="shared" si="2"/>
        <v>5.9523809523809521E-2</v>
      </c>
      <c r="M112" s="66" t="s">
        <v>810</v>
      </c>
      <c r="N112" s="66" t="s">
        <v>811</v>
      </c>
      <c r="O112" s="66" t="s">
        <v>812</v>
      </c>
      <c r="P112" s="103" t="s">
        <v>556</v>
      </c>
      <c r="Q112" s="103"/>
      <c r="R112" s="104" t="s">
        <v>556</v>
      </c>
      <c r="S112" s="42"/>
      <c r="T112" s="42"/>
      <c r="U112" s="42"/>
      <c r="V112" s="42"/>
      <c r="W112" s="42"/>
      <c r="X112" s="110"/>
      <c r="Y112" s="104">
        <f t="shared" si="3"/>
        <v>0</v>
      </c>
      <c r="Z112" s="66" t="s">
        <v>1036</v>
      </c>
      <c r="AA112" s="66" t="s">
        <v>1037</v>
      </c>
      <c r="AB112" s="66"/>
      <c r="AC112" s="66"/>
      <c r="AD112" s="66" t="s">
        <v>246</v>
      </c>
    </row>
    <row r="113" spans="1:30">
      <c r="A113" s="66">
        <v>111</v>
      </c>
      <c r="B113" s="66" t="s">
        <v>7</v>
      </c>
      <c r="C113" s="66" t="s">
        <v>536</v>
      </c>
      <c r="D113" s="66" t="s">
        <v>119</v>
      </c>
      <c r="E113" s="66" t="s">
        <v>1064</v>
      </c>
      <c r="F113" s="66" t="s">
        <v>119</v>
      </c>
      <c r="G113" s="66" t="s">
        <v>199</v>
      </c>
      <c r="H113" s="66" t="s">
        <v>809</v>
      </c>
      <c r="I113" s="66">
        <v>500</v>
      </c>
      <c r="J113" s="101">
        <v>3000</v>
      </c>
      <c r="K113" s="66">
        <v>120</v>
      </c>
      <c r="L113" s="102">
        <f t="shared" si="2"/>
        <v>0.04</v>
      </c>
      <c r="M113" s="66" t="s">
        <v>810</v>
      </c>
      <c r="N113" s="66" t="s">
        <v>811</v>
      </c>
      <c r="O113" s="66" t="s">
        <v>812</v>
      </c>
      <c r="P113" s="103" t="s">
        <v>556</v>
      </c>
      <c r="Q113" s="66"/>
      <c r="R113" s="104" t="s">
        <v>556</v>
      </c>
      <c r="S113" s="42"/>
      <c r="T113" s="42"/>
      <c r="U113" s="42"/>
      <c r="V113" s="42"/>
      <c r="W113" s="42"/>
      <c r="X113" s="110"/>
      <c r="Y113" s="104">
        <f t="shared" si="3"/>
        <v>0</v>
      </c>
      <c r="Z113" s="66" t="s">
        <v>172</v>
      </c>
      <c r="AA113" s="66" t="s">
        <v>119</v>
      </c>
      <c r="AB113" s="66"/>
      <c r="AC113" s="66"/>
      <c r="AD113" s="66" t="s">
        <v>246</v>
      </c>
    </row>
    <row r="114" spans="1:30">
      <c r="A114" s="66">
        <v>112</v>
      </c>
      <c r="B114" s="66" t="s">
        <v>7</v>
      </c>
      <c r="C114" s="66" t="s">
        <v>536</v>
      </c>
      <c r="D114" s="66" t="s">
        <v>119</v>
      </c>
      <c r="E114" s="66" t="s">
        <v>1065</v>
      </c>
      <c r="F114" s="66" t="s">
        <v>119</v>
      </c>
      <c r="G114" s="66" t="s">
        <v>199</v>
      </c>
      <c r="H114" s="66" t="s">
        <v>809</v>
      </c>
      <c r="I114" s="66">
        <v>500</v>
      </c>
      <c r="J114" s="101">
        <v>3000</v>
      </c>
      <c r="K114" s="66">
        <v>300</v>
      </c>
      <c r="L114" s="102">
        <f t="shared" si="2"/>
        <v>0.1</v>
      </c>
      <c r="M114" s="66" t="s">
        <v>810</v>
      </c>
      <c r="N114" s="66" t="s">
        <v>811</v>
      </c>
      <c r="O114" s="66" t="s">
        <v>812</v>
      </c>
      <c r="P114" s="103" t="s">
        <v>556</v>
      </c>
      <c r="Q114" s="66"/>
      <c r="R114" s="104" t="s">
        <v>556</v>
      </c>
      <c r="S114" s="42"/>
      <c r="T114" s="42"/>
      <c r="U114" s="42"/>
      <c r="V114" s="42"/>
      <c r="W114" s="42"/>
      <c r="X114" s="110"/>
      <c r="Y114" s="104">
        <f t="shared" si="3"/>
        <v>0</v>
      </c>
      <c r="Z114" s="66" t="s">
        <v>537</v>
      </c>
      <c r="AA114" s="66" t="s">
        <v>971</v>
      </c>
      <c r="AB114" s="66"/>
      <c r="AC114" s="66"/>
      <c r="AD114" s="66" t="s">
        <v>246</v>
      </c>
    </row>
    <row r="115" spans="1:30">
      <c r="A115" s="66">
        <v>113</v>
      </c>
      <c r="B115" s="66" t="s">
        <v>7</v>
      </c>
      <c r="C115" s="66" t="s">
        <v>536</v>
      </c>
      <c r="D115" s="66" t="s">
        <v>119</v>
      </c>
      <c r="E115" s="66" t="s">
        <v>1066</v>
      </c>
      <c r="F115" s="66" t="s">
        <v>119</v>
      </c>
      <c r="G115" s="66" t="s">
        <v>199</v>
      </c>
      <c r="H115" s="66" t="s">
        <v>809</v>
      </c>
      <c r="I115" s="66">
        <v>500</v>
      </c>
      <c r="J115" s="101">
        <v>3000</v>
      </c>
      <c r="K115" s="66">
        <v>300</v>
      </c>
      <c r="L115" s="102">
        <f t="shared" si="2"/>
        <v>0.1</v>
      </c>
      <c r="M115" s="66" t="s">
        <v>810</v>
      </c>
      <c r="N115" s="66" t="s">
        <v>811</v>
      </c>
      <c r="O115" s="66" t="s">
        <v>812</v>
      </c>
      <c r="P115" s="103" t="s">
        <v>556</v>
      </c>
      <c r="Q115" s="66"/>
      <c r="R115" s="104" t="s">
        <v>246</v>
      </c>
      <c r="S115" s="42">
        <v>2233</v>
      </c>
      <c r="T115" s="112" t="s">
        <v>1067</v>
      </c>
      <c r="U115" s="112">
        <v>7875354243</v>
      </c>
      <c r="V115" s="42">
        <v>17</v>
      </c>
      <c r="W115" s="42" t="s">
        <v>556</v>
      </c>
      <c r="X115" s="110" t="s">
        <v>895</v>
      </c>
      <c r="Y115" s="104">
        <f t="shared" si="3"/>
        <v>170</v>
      </c>
      <c r="Z115" s="66" t="s">
        <v>1010</v>
      </c>
      <c r="AA115" s="66" t="s">
        <v>1005</v>
      </c>
      <c r="AB115" s="66"/>
      <c r="AC115" s="66"/>
      <c r="AD115" s="66" t="s">
        <v>246</v>
      </c>
    </row>
    <row r="116" spans="1:30">
      <c r="A116" s="66">
        <v>114</v>
      </c>
      <c r="B116" s="66" t="s">
        <v>7</v>
      </c>
      <c r="C116" s="66" t="s">
        <v>536</v>
      </c>
      <c r="D116" s="66" t="s">
        <v>119</v>
      </c>
      <c r="E116" s="66" t="s">
        <v>1068</v>
      </c>
      <c r="F116" s="66" t="s">
        <v>119</v>
      </c>
      <c r="G116" s="66" t="s">
        <v>199</v>
      </c>
      <c r="H116" s="66" t="s">
        <v>809</v>
      </c>
      <c r="I116" s="66">
        <v>500</v>
      </c>
      <c r="J116" s="101">
        <v>3000</v>
      </c>
      <c r="K116" s="66">
        <v>150</v>
      </c>
      <c r="L116" s="102">
        <f t="shared" si="2"/>
        <v>0.05</v>
      </c>
      <c r="M116" s="66" t="s">
        <v>810</v>
      </c>
      <c r="N116" s="66" t="s">
        <v>811</v>
      </c>
      <c r="O116" s="66" t="s">
        <v>812</v>
      </c>
      <c r="P116" s="103" t="s">
        <v>556</v>
      </c>
      <c r="Q116" s="66"/>
      <c r="R116" s="104" t="s">
        <v>246</v>
      </c>
      <c r="S116" s="42">
        <v>2233</v>
      </c>
      <c r="T116" s="112" t="s">
        <v>1069</v>
      </c>
      <c r="U116" s="112">
        <v>8718080172</v>
      </c>
      <c r="V116" s="42">
        <v>20</v>
      </c>
      <c r="W116" s="42" t="s">
        <v>556</v>
      </c>
      <c r="X116" s="110" t="s">
        <v>1044</v>
      </c>
      <c r="Y116" s="104">
        <f t="shared" si="3"/>
        <v>200</v>
      </c>
      <c r="Z116" s="66" t="s">
        <v>109</v>
      </c>
      <c r="AA116" s="66" t="s">
        <v>119</v>
      </c>
      <c r="AB116" s="66"/>
      <c r="AC116" s="66"/>
      <c r="AD116" s="66" t="s">
        <v>246</v>
      </c>
    </row>
    <row r="117" spans="1:30">
      <c r="A117" s="66">
        <v>115</v>
      </c>
      <c r="B117" s="66" t="s">
        <v>7</v>
      </c>
      <c r="C117" s="66" t="s">
        <v>536</v>
      </c>
      <c r="D117" s="66" t="s">
        <v>119</v>
      </c>
      <c r="E117" s="66" t="s">
        <v>1070</v>
      </c>
      <c r="F117" s="66" t="s">
        <v>119</v>
      </c>
      <c r="G117" s="66" t="s">
        <v>199</v>
      </c>
      <c r="H117" s="66" t="s">
        <v>809</v>
      </c>
      <c r="I117" s="66">
        <v>500</v>
      </c>
      <c r="J117" s="101">
        <v>3000</v>
      </c>
      <c r="K117" s="66">
        <v>300</v>
      </c>
      <c r="L117" s="102">
        <f t="shared" si="2"/>
        <v>0.1</v>
      </c>
      <c r="M117" s="66" t="s">
        <v>810</v>
      </c>
      <c r="N117" s="66" t="s">
        <v>811</v>
      </c>
      <c r="O117" s="66" t="s">
        <v>812</v>
      </c>
      <c r="P117" s="103" t="s">
        <v>556</v>
      </c>
      <c r="Q117" s="66"/>
      <c r="R117" s="104" t="s">
        <v>246</v>
      </c>
      <c r="S117" s="42">
        <v>2233</v>
      </c>
      <c r="T117" s="112" t="s">
        <v>1071</v>
      </c>
      <c r="U117" s="112">
        <v>9329565641</v>
      </c>
      <c r="V117" s="42">
        <v>20</v>
      </c>
      <c r="W117" s="42" t="s">
        <v>556</v>
      </c>
      <c r="X117" s="113">
        <v>44937</v>
      </c>
      <c r="Y117" s="104">
        <f t="shared" si="3"/>
        <v>200</v>
      </c>
      <c r="Z117" s="66" t="s">
        <v>109</v>
      </c>
      <c r="AA117" s="66" t="s">
        <v>119</v>
      </c>
      <c r="AB117" s="66"/>
      <c r="AC117" s="66"/>
      <c r="AD117" s="66" t="s">
        <v>246</v>
      </c>
    </row>
    <row r="118" spans="1:30">
      <c r="A118" s="66">
        <v>116</v>
      </c>
      <c r="B118" s="66" t="s">
        <v>7</v>
      </c>
      <c r="C118" s="66" t="s">
        <v>536</v>
      </c>
      <c r="D118" s="66" t="s">
        <v>119</v>
      </c>
      <c r="E118" s="66" t="s">
        <v>1072</v>
      </c>
      <c r="F118" s="66" t="s">
        <v>119</v>
      </c>
      <c r="G118" s="66" t="s">
        <v>199</v>
      </c>
      <c r="H118" s="66" t="s">
        <v>809</v>
      </c>
      <c r="I118" s="66">
        <v>600</v>
      </c>
      <c r="J118" s="101">
        <v>3600</v>
      </c>
      <c r="K118" s="66">
        <v>450</v>
      </c>
      <c r="L118" s="102">
        <f t="shared" si="2"/>
        <v>0.125</v>
      </c>
      <c r="M118" s="66" t="s">
        <v>810</v>
      </c>
      <c r="N118" s="66" t="s">
        <v>811</v>
      </c>
      <c r="O118" s="66" t="s">
        <v>812</v>
      </c>
      <c r="P118" s="103" t="s">
        <v>556</v>
      </c>
      <c r="Q118" s="66"/>
      <c r="R118" s="104" t="s">
        <v>246</v>
      </c>
      <c r="S118" s="42">
        <v>2233</v>
      </c>
      <c r="T118" s="112" t="s">
        <v>1073</v>
      </c>
      <c r="U118" s="112">
        <v>7000480924</v>
      </c>
      <c r="V118" s="42">
        <v>24</v>
      </c>
      <c r="W118" s="42" t="s">
        <v>556</v>
      </c>
      <c r="X118" s="110" t="s">
        <v>899</v>
      </c>
      <c r="Y118" s="104">
        <f t="shared" si="3"/>
        <v>240</v>
      </c>
      <c r="Z118" s="66" t="s">
        <v>1074</v>
      </c>
      <c r="AA118" s="66" t="s">
        <v>1072</v>
      </c>
      <c r="AB118" s="66"/>
      <c r="AC118" s="66"/>
      <c r="AD118" s="66" t="s">
        <v>246</v>
      </c>
    </row>
    <row r="119" spans="1:30">
      <c r="A119" s="66">
        <v>117</v>
      </c>
      <c r="B119" s="66" t="s">
        <v>7</v>
      </c>
      <c r="C119" s="66" t="s">
        <v>536</v>
      </c>
      <c r="D119" s="66" t="s">
        <v>119</v>
      </c>
      <c r="E119" s="66" t="s">
        <v>1075</v>
      </c>
      <c r="F119" s="66" t="s">
        <v>119</v>
      </c>
      <c r="G119" s="66" t="s">
        <v>199</v>
      </c>
      <c r="H119" s="66" t="s">
        <v>809</v>
      </c>
      <c r="I119" s="66">
        <v>600</v>
      </c>
      <c r="J119" s="101">
        <v>3600</v>
      </c>
      <c r="K119" s="66">
        <v>180</v>
      </c>
      <c r="L119" s="102">
        <f t="shared" si="2"/>
        <v>0.05</v>
      </c>
      <c r="M119" s="66" t="s">
        <v>810</v>
      </c>
      <c r="N119" s="66" t="s">
        <v>811</v>
      </c>
      <c r="O119" s="66" t="s">
        <v>812</v>
      </c>
      <c r="P119" s="103" t="s">
        <v>556</v>
      </c>
      <c r="Q119" s="66"/>
      <c r="R119" s="104" t="s">
        <v>246</v>
      </c>
      <c r="S119" s="42">
        <v>2233</v>
      </c>
      <c r="T119" s="112" t="s">
        <v>1076</v>
      </c>
      <c r="U119" s="112">
        <v>966058603</v>
      </c>
      <c r="V119" s="42">
        <v>19</v>
      </c>
      <c r="W119" s="42" t="s">
        <v>556</v>
      </c>
      <c r="X119" s="113">
        <v>45210</v>
      </c>
      <c r="Y119" s="104">
        <f t="shared" si="3"/>
        <v>190</v>
      </c>
      <c r="Z119" s="66" t="s">
        <v>977</v>
      </c>
      <c r="AA119" s="66" t="s">
        <v>538</v>
      </c>
      <c r="AB119" s="66"/>
      <c r="AC119" s="66"/>
      <c r="AD119" s="66" t="s">
        <v>246</v>
      </c>
    </row>
    <row r="120" spans="1:30">
      <c r="A120" s="66">
        <v>118</v>
      </c>
      <c r="B120" s="66" t="s">
        <v>7</v>
      </c>
      <c r="C120" s="66" t="s">
        <v>536</v>
      </c>
      <c r="D120" s="66" t="s">
        <v>119</v>
      </c>
      <c r="E120" s="66" t="s">
        <v>121</v>
      </c>
      <c r="F120" s="66" t="s">
        <v>119</v>
      </c>
      <c r="G120" s="66" t="s">
        <v>199</v>
      </c>
      <c r="H120" s="66" t="s">
        <v>809</v>
      </c>
      <c r="I120" s="66">
        <v>500</v>
      </c>
      <c r="J120" s="101">
        <v>3000</v>
      </c>
      <c r="K120" s="66">
        <v>450</v>
      </c>
      <c r="L120" s="102">
        <f t="shared" si="2"/>
        <v>0.15</v>
      </c>
      <c r="M120" s="66" t="s">
        <v>810</v>
      </c>
      <c r="N120" s="66" t="s">
        <v>811</v>
      </c>
      <c r="O120" s="66" t="s">
        <v>812</v>
      </c>
      <c r="P120" s="103" t="s">
        <v>556</v>
      </c>
      <c r="Q120" s="66"/>
      <c r="R120" s="104" t="s">
        <v>246</v>
      </c>
      <c r="S120" s="42">
        <v>2233</v>
      </c>
      <c r="T120" s="112" t="s">
        <v>1077</v>
      </c>
      <c r="U120" s="112">
        <v>9302094936</v>
      </c>
      <c r="V120" s="42">
        <v>19</v>
      </c>
      <c r="W120" s="42" t="s">
        <v>556</v>
      </c>
      <c r="X120" s="113">
        <v>45210</v>
      </c>
      <c r="Y120" s="104">
        <f t="shared" si="3"/>
        <v>190</v>
      </c>
      <c r="Z120" s="66" t="s">
        <v>524</v>
      </c>
      <c r="AA120" s="66" t="s">
        <v>121</v>
      </c>
      <c r="AB120" s="66"/>
      <c r="AC120" s="66"/>
      <c r="AD120" s="66" t="s">
        <v>246</v>
      </c>
    </row>
    <row r="121" spans="1:30">
      <c r="A121" s="66">
        <v>119</v>
      </c>
      <c r="B121" s="66" t="s">
        <v>7</v>
      </c>
      <c r="C121" s="66" t="s">
        <v>536</v>
      </c>
      <c r="D121" s="66" t="s">
        <v>119</v>
      </c>
      <c r="E121" s="66" t="s">
        <v>1078</v>
      </c>
      <c r="F121" s="66" t="s">
        <v>119</v>
      </c>
      <c r="G121" s="66" t="s">
        <v>199</v>
      </c>
      <c r="H121" s="66" t="s">
        <v>809</v>
      </c>
      <c r="I121" s="66">
        <v>400</v>
      </c>
      <c r="J121" s="101">
        <v>2400</v>
      </c>
      <c r="K121" s="66">
        <v>180</v>
      </c>
      <c r="L121" s="102">
        <f t="shared" si="2"/>
        <v>7.4999999999999997E-2</v>
      </c>
      <c r="M121" s="66" t="s">
        <v>810</v>
      </c>
      <c r="N121" s="66" t="s">
        <v>811</v>
      </c>
      <c r="O121" s="66" t="s">
        <v>812</v>
      </c>
      <c r="P121" s="103" t="s">
        <v>556</v>
      </c>
      <c r="Q121" s="66"/>
      <c r="R121" s="104" t="s">
        <v>246</v>
      </c>
      <c r="S121" s="42">
        <v>2233</v>
      </c>
      <c r="T121" s="112" t="s">
        <v>1079</v>
      </c>
      <c r="U121" s="112">
        <v>7694089477</v>
      </c>
      <c r="V121" s="42">
        <v>22</v>
      </c>
      <c r="W121" s="42" t="s">
        <v>556</v>
      </c>
      <c r="X121" s="113">
        <v>45210</v>
      </c>
      <c r="Y121" s="104">
        <f t="shared" si="3"/>
        <v>220</v>
      </c>
      <c r="Z121" s="66" t="s">
        <v>1080</v>
      </c>
      <c r="AA121" s="66" t="s">
        <v>538</v>
      </c>
      <c r="AB121" s="66"/>
      <c r="AC121" s="66"/>
      <c r="AD121" s="66" t="s">
        <v>246</v>
      </c>
    </row>
    <row r="122" spans="1:30">
      <c r="A122" s="66">
        <v>120</v>
      </c>
      <c r="B122" s="66" t="s">
        <v>7</v>
      </c>
      <c r="C122" s="66" t="s">
        <v>536</v>
      </c>
      <c r="D122" s="66" t="s">
        <v>119</v>
      </c>
      <c r="E122" s="66" t="s">
        <v>1081</v>
      </c>
      <c r="F122" s="66" t="s">
        <v>119</v>
      </c>
      <c r="G122" s="66" t="s">
        <v>199</v>
      </c>
      <c r="H122" s="66" t="s">
        <v>809</v>
      </c>
      <c r="I122" s="66">
        <v>600</v>
      </c>
      <c r="J122" s="101">
        <v>3600</v>
      </c>
      <c r="K122" s="66">
        <v>300</v>
      </c>
      <c r="L122" s="102">
        <f t="shared" si="2"/>
        <v>8.3333333333333329E-2</v>
      </c>
      <c r="M122" s="66" t="s">
        <v>810</v>
      </c>
      <c r="N122" s="66" t="s">
        <v>811</v>
      </c>
      <c r="O122" s="66" t="s">
        <v>812</v>
      </c>
      <c r="P122" s="103" t="s">
        <v>556</v>
      </c>
      <c r="Q122" s="66"/>
      <c r="R122" s="104" t="s">
        <v>246</v>
      </c>
      <c r="S122" s="42">
        <v>2233</v>
      </c>
      <c r="T122" s="112" t="s">
        <v>1082</v>
      </c>
      <c r="U122" s="112">
        <v>8643010723</v>
      </c>
      <c r="V122" s="42">
        <v>18</v>
      </c>
      <c r="W122" s="42" t="s">
        <v>556</v>
      </c>
      <c r="X122" s="110" t="s">
        <v>899</v>
      </c>
      <c r="Y122" s="104">
        <f t="shared" si="3"/>
        <v>180</v>
      </c>
      <c r="Z122" s="66" t="s">
        <v>992</v>
      </c>
      <c r="AA122" s="66" t="s">
        <v>118</v>
      </c>
      <c r="AB122" s="66"/>
      <c r="AC122" s="66"/>
      <c r="AD122" s="66" t="s">
        <v>246</v>
      </c>
    </row>
    <row r="123" spans="1:30">
      <c r="A123" s="66">
        <v>121</v>
      </c>
      <c r="B123" s="66" t="s">
        <v>7</v>
      </c>
      <c r="C123" s="66" t="s">
        <v>536</v>
      </c>
      <c r="D123" s="66" t="s">
        <v>119</v>
      </c>
      <c r="E123" s="66" t="s">
        <v>1083</v>
      </c>
      <c r="F123" s="66" t="s">
        <v>119</v>
      </c>
      <c r="G123" s="66" t="s">
        <v>199</v>
      </c>
      <c r="H123" s="66" t="s">
        <v>809</v>
      </c>
      <c r="I123" s="66">
        <v>300</v>
      </c>
      <c r="J123" s="101">
        <v>1800</v>
      </c>
      <c r="K123" s="66">
        <v>300</v>
      </c>
      <c r="L123" s="102">
        <f t="shared" si="2"/>
        <v>0.16666666666666666</v>
      </c>
      <c r="M123" s="66" t="s">
        <v>810</v>
      </c>
      <c r="N123" s="66" t="s">
        <v>811</v>
      </c>
      <c r="O123" s="66" t="s">
        <v>812</v>
      </c>
      <c r="P123" s="103" t="s">
        <v>556</v>
      </c>
      <c r="Q123" s="66"/>
      <c r="R123" s="104" t="s">
        <v>246</v>
      </c>
      <c r="S123" s="42">
        <v>2233</v>
      </c>
      <c r="T123" s="112" t="s">
        <v>1084</v>
      </c>
      <c r="U123" s="112">
        <v>7697964451</v>
      </c>
      <c r="V123" s="42">
        <v>17</v>
      </c>
      <c r="W123" s="42" t="s">
        <v>556</v>
      </c>
      <c r="X123" s="113">
        <v>45241</v>
      </c>
      <c r="Y123" s="104">
        <f t="shared" si="3"/>
        <v>170</v>
      </c>
      <c r="Z123" s="66" t="s">
        <v>1085</v>
      </c>
      <c r="AA123" s="66" t="s">
        <v>1005</v>
      </c>
      <c r="AB123" s="66"/>
      <c r="AC123" s="66"/>
      <c r="AD123" s="66" t="s">
        <v>246</v>
      </c>
    </row>
    <row r="124" spans="1:30">
      <c r="A124" s="66">
        <v>122</v>
      </c>
      <c r="B124" s="66" t="s">
        <v>7</v>
      </c>
      <c r="C124" s="66" t="s">
        <v>1086</v>
      </c>
      <c r="D124" s="66" t="s">
        <v>185</v>
      </c>
      <c r="E124" s="114" t="s">
        <v>230</v>
      </c>
      <c r="F124" s="114" t="s">
        <v>98</v>
      </c>
      <c r="G124" s="66" t="s">
        <v>178</v>
      </c>
      <c r="H124" s="66" t="s">
        <v>1087</v>
      </c>
      <c r="I124" s="66">
        <v>600</v>
      </c>
      <c r="J124" s="101">
        <v>3600</v>
      </c>
      <c r="K124" s="66">
        <v>300</v>
      </c>
      <c r="L124" s="102">
        <f t="shared" si="2"/>
        <v>8.3333333333333329E-2</v>
      </c>
      <c r="M124" s="66" t="s">
        <v>810</v>
      </c>
      <c r="N124" s="66">
        <v>2111</v>
      </c>
      <c r="O124" s="66" t="s">
        <v>1088</v>
      </c>
      <c r="P124" s="66" t="s">
        <v>246</v>
      </c>
      <c r="Q124" s="66">
        <v>2111</v>
      </c>
      <c r="R124" s="104" t="s">
        <v>246</v>
      </c>
      <c r="S124" s="115" t="s">
        <v>273</v>
      </c>
      <c r="T124" s="115" t="s">
        <v>1089</v>
      </c>
      <c r="U124" s="115">
        <v>9329482104</v>
      </c>
      <c r="V124" s="115">
        <v>20</v>
      </c>
      <c r="W124" s="115" t="s">
        <v>246</v>
      </c>
      <c r="X124" s="115" t="s">
        <v>891</v>
      </c>
      <c r="Y124" s="104">
        <f t="shared" si="3"/>
        <v>200</v>
      </c>
      <c r="Z124" s="66" t="s">
        <v>170</v>
      </c>
      <c r="AA124" s="66" t="s">
        <v>176</v>
      </c>
      <c r="AB124" s="66"/>
      <c r="AC124" s="66"/>
      <c r="AD124" s="66" t="s">
        <v>246</v>
      </c>
    </row>
    <row r="125" spans="1:30">
      <c r="A125" s="66">
        <v>123</v>
      </c>
      <c r="B125" s="66" t="s">
        <v>7</v>
      </c>
      <c r="C125" s="66" t="s">
        <v>1086</v>
      </c>
      <c r="D125" s="66" t="s">
        <v>185</v>
      </c>
      <c r="E125" s="114" t="s">
        <v>1090</v>
      </c>
      <c r="F125" s="114" t="s">
        <v>98</v>
      </c>
      <c r="G125" s="66" t="s">
        <v>178</v>
      </c>
      <c r="H125" s="66" t="s">
        <v>1087</v>
      </c>
      <c r="I125" s="66">
        <v>600</v>
      </c>
      <c r="J125" s="101">
        <v>3600</v>
      </c>
      <c r="K125" s="66">
        <v>450</v>
      </c>
      <c r="L125" s="102">
        <f t="shared" si="2"/>
        <v>0.125</v>
      </c>
      <c r="M125" s="66" t="s">
        <v>810</v>
      </c>
      <c r="N125" s="66">
        <v>2111</v>
      </c>
      <c r="O125" s="66" t="s">
        <v>1088</v>
      </c>
      <c r="P125" s="66" t="s">
        <v>246</v>
      </c>
      <c r="Q125" s="66">
        <v>2111</v>
      </c>
      <c r="R125" s="104" t="s">
        <v>246</v>
      </c>
      <c r="S125" s="115">
        <v>2233</v>
      </c>
      <c r="T125" s="115" t="s">
        <v>1091</v>
      </c>
      <c r="U125" s="115">
        <v>8454051957</v>
      </c>
      <c r="V125" s="115">
        <v>19</v>
      </c>
      <c r="W125" s="115" t="s">
        <v>556</v>
      </c>
      <c r="X125" s="116">
        <v>44937</v>
      </c>
      <c r="Y125" s="104">
        <f t="shared" si="3"/>
        <v>190</v>
      </c>
      <c r="Z125" s="66" t="s">
        <v>1092</v>
      </c>
      <c r="AA125" s="66" t="s">
        <v>185</v>
      </c>
      <c r="AB125" s="66"/>
      <c r="AC125" s="66"/>
      <c r="AD125" s="66" t="s">
        <v>246</v>
      </c>
    </row>
    <row r="126" spans="1:30">
      <c r="A126" s="66">
        <v>124</v>
      </c>
      <c r="B126" s="66" t="s">
        <v>7</v>
      </c>
      <c r="C126" s="66" t="s">
        <v>1086</v>
      </c>
      <c r="D126" s="66" t="s">
        <v>185</v>
      </c>
      <c r="E126" s="114" t="s">
        <v>538</v>
      </c>
      <c r="F126" s="114" t="s">
        <v>98</v>
      </c>
      <c r="G126" s="66" t="s">
        <v>178</v>
      </c>
      <c r="H126" s="66" t="s">
        <v>809</v>
      </c>
      <c r="I126" s="66">
        <v>500</v>
      </c>
      <c r="J126" s="101">
        <v>3000</v>
      </c>
      <c r="K126" s="66">
        <v>300</v>
      </c>
      <c r="L126" s="102">
        <f t="shared" si="2"/>
        <v>0.1</v>
      </c>
      <c r="M126" s="66" t="s">
        <v>810</v>
      </c>
      <c r="N126" s="66">
        <v>2111</v>
      </c>
      <c r="O126" s="66" t="s">
        <v>1093</v>
      </c>
      <c r="P126" s="103" t="s">
        <v>556</v>
      </c>
      <c r="Q126" s="66">
        <v>2111</v>
      </c>
      <c r="R126" s="104" t="s">
        <v>246</v>
      </c>
      <c r="S126" s="115">
        <v>2233</v>
      </c>
      <c r="T126" s="115" t="s">
        <v>1094</v>
      </c>
      <c r="U126" s="115">
        <v>9340160942</v>
      </c>
      <c r="V126" s="115">
        <v>18</v>
      </c>
      <c r="W126" s="115" t="s">
        <v>556</v>
      </c>
      <c r="X126" s="115" t="s">
        <v>1095</v>
      </c>
      <c r="Y126" s="104">
        <f t="shared" si="3"/>
        <v>180</v>
      </c>
      <c r="Z126" s="66" t="s">
        <v>1096</v>
      </c>
      <c r="AA126" s="66" t="s">
        <v>538</v>
      </c>
      <c r="AB126" s="66"/>
      <c r="AC126" s="66"/>
      <c r="AD126" s="66" t="s">
        <v>246</v>
      </c>
    </row>
    <row r="127" spans="1:30">
      <c r="A127" s="66">
        <v>125</v>
      </c>
      <c r="B127" s="66" t="s">
        <v>7</v>
      </c>
      <c r="C127" s="66" t="s">
        <v>1086</v>
      </c>
      <c r="D127" s="66" t="s">
        <v>185</v>
      </c>
      <c r="E127" s="114" t="s">
        <v>1097</v>
      </c>
      <c r="F127" s="114" t="s">
        <v>98</v>
      </c>
      <c r="G127" s="66" t="s">
        <v>178</v>
      </c>
      <c r="H127" s="66" t="s">
        <v>1087</v>
      </c>
      <c r="I127" s="66">
        <v>600</v>
      </c>
      <c r="J127" s="101">
        <v>3600</v>
      </c>
      <c r="K127" s="66">
        <v>180</v>
      </c>
      <c r="L127" s="102">
        <f t="shared" si="2"/>
        <v>0.05</v>
      </c>
      <c r="M127" s="66" t="s">
        <v>810</v>
      </c>
      <c r="N127" s="66">
        <v>2111</v>
      </c>
      <c r="O127" s="66" t="s">
        <v>1093</v>
      </c>
      <c r="P127" s="66" t="s">
        <v>246</v>
      </c>
      <c r="Q127" s="66">
        <v>2111</v>
      </c>
      <c r="R127" s="104" t="s">
        <v>556</v>
      </c>
      <c r="S127" s="115"/>
      <c r="T127" s="115"/>
      <c r="U127" s="115"/>
      <c r="V127" s="115"/>
      <c r="W127" s="115"/>
      <c r="X127" s="115"/>
      <c r="Y127" s="104">
        <f t="shared" si="3"/>
        <v>0</v>
      </c>
      <c r="Z127" s="66" t="s">
        <v>170</v>
      </c>
      <c r="AA127" s="66" t="s">
        <v>176</v>
      </c>
      <c r="AB127" s="66"/>
      <c r="AC127" s="66"/>
      <c r="AD127" s="66" t="s">
        <v>246</v>
      </c>
    </row>
    <row r="128" spans="1:30">
      <c r="A128" s="66">
        <v>126</v>
      </c>
      <c r="B128" s="66" t="s">
        <v>7</v>
      </c>
      <c r="C128" s="66" t="s">
        <v>1086</v>
      </c>
      <c r="D128" s="66" t="s">
        <v>185</v>
      </c>
      <c r="E128" s="114" t="s">
        <v>185</v>
      </c>
      <c r="F128" s="114" t="s">
        <v>98</v>
      </c>
      <c r="G128" s="66" t="s">
        <v>178</v>
      </c>
      <c r="H128" s="66" t="s">
        <v>809</v>
      </c>
      <c r="I128" s="66">
        <v>300</v>
      </c>
      <c r="J128" s="101">
        <v>1800</v>
      </c>
      <c r="K128" s="66">
        <v>450</v>
      </c>
      <c r="L128" s="102">
        <f t="shared" si="2"/>
        <v>0.25</v>
      </c>
      <c r="M128" s="66" t="s">
        <v>810</v>
      </c>
      <c r="N128" s="66">
        <v>2111</v>
      </c>
      <c r="O128" s="66" t="s">
        <v>1093</v>
      </c>
      <c r="P128" s="103" t="s">
        <v>556</v>
      </c>
      <c r="Q128" s="66">
        <v>2111</v>
      </c>
      <c r="R128" s="104" t="s">
        <v>556</v>
      </c>
      <c r="S128" s="115"/>
      <c r="T128" s="115"/>
      <c r="U128" s="115"/>
      <c r="V128" s="115"/>
      <c r="W128" s="115"/>
      <c r="X128" s="115"/>
      <c r="Y128" s="104">
        <f t="shared" si="3"/>
        <v>0</v>
      </c>
      <c r="Z128" s="66" t="s">
        <v>249</v>
      </c>
      <c r="AA128" s="66" t="s">
        <v>185</v>
      </c>
      <c r="AB128" s="66"/>
      <c r="AC128" s="66"/>
      <c r="AD128" s="66" t="s">
        <v>246</v>
      </c>
    </row>
    <row r="129" spans="1:30">
      <c r="A129" s="66">
        <v>127</v>
      </c>
      <c r="B129" s="66" t="s">
        <v>7</v>
      </c>
      <c r="C129" s="66" t="s">
        <v>1086</v>
      </c>
      <c r="D129" s="66" t="s">
        <v>185</v>
      </c>
      <c r="E129" s="114" t="s">
        <v>1098</v>
      </c>
      <c r="F129" s="114" t="s">
        <v>98</v>
      </c>
      <c r="G129" s="66" t="s">
        <v>178</v>
      </c>
      <c r="H129" s="66" t="s">
        <v>1087</v>
      </c>
      <c r="I129" s="66">
        <v>700</v>
      </c>
      <c r="J129" s="101">
        <v>4200</v>
      </c>
      <c r="K129" s="66">
        <v>450</v>
      </c>
      <c r="L129" s="102">
        <f t="shared" si="2"/>
        <v>0.10714285714285714</v>
      </c>
      <c r="M129" s="66" t="s">
        <v>810</v>
      </c>
      <c r="N129" s="66">
        <v>2111</v>
      </c>
      <c r="O129" s="66" t="s">
        <v>1088</v>
      </c>
      <c r="P129" s="66" t="s">
        <v>246</v>
      </c>
      <c r="Q129" s="66">
        <v>2233</v>
      </c>
      <c r="R129" s="104" t="s">
        <v>246</v>
      </c>
      <c r="S129" s="115">
        <v>2233</v>
      </c>
      <c r="T129" s="115" t="s">
        <v>1099</v>
      </c>
      <c r="U129" s="115">
        <v>7999537161</v>
      </c>
      <c r="V129" s="115">
        <v>23</v>
      </c>
      <c r="W129" s="115" t="s">
        <v>932</v>
      </c>
      <c r="X129" s="115" t="s">
        <v>1100</v>
      </c>
      <c r="Y129" s="104">
        <f t="shared" si="3"/>
        <v>230</v>
      </c>
      <c r="Z129" s="66" t="s">
        <v>162</v>
      </c>
      <c r="AA129" s="66" t="s">
        <v>185</v>
      </c>
      <c r="AB129" s="66"/>
      <c r="AC129" s="66"/>
      <c r="AD129" s="66" t="s">
        <v>246</v>
      </c>
    </row>
    <row r="130" spans="1:30">
      <c r="A130" s="66">
        <v>128</v>
      </c>
      <c r="B130" s="66" t="s">
        <v>7</v>
      </c>
      <c r="C130" s="66" t="s">
        <v>1086</v>
      </c>
      <c r="D130" s="66" t="s">
        <v>185</v>
      </c>
      <c r="E130" s="114" t="s">
        <v>1101</v>
      </c>
      <c r="F130" s="114" t="s">
        <v>98</v>
      </c>
      <c r="G130" s="66" t="s">
        <v>178</v>
      </c>
      <c r="H130" s="66" t="s">
        <v>809</v>
      </c>
      <c r="I130" s="66">
        <v>300</v>
      </c>
      <c r="J130" s="101">
        <v>1800</v>
      </c>
      <c r="K130" s="66">
        <v>105</v>
      </c>
      <c r="L130" s="102">
        <f t="shared" si="2"/>
        <v>5.8333333333333334E-2</v>
      </c>
      <c r="M130" s="66" t="s">
        <v>810</v>
      </c>
      <c r="N130" s="66">
        <v>2111</v>
      </c>
      <c r="O130" s="66" t="s">
        <v>1088</v>
      </c>
      <c r="P130" s="103" t="s">
        <v>556</v>
      </c>
      <c r="Q130" s="66">
        <v>2111</v>
      </c>
      <c r="R130" s="104" t="s">
        <v>246</v>
      </c>
      <c r="S130" s="115">
        <v>2253</v>
      </c>
      <c r="T130" s="115" t="s">
        <v>1102</v>
      </c>
      <c r="U130" s="115">
        <v>6264495262</v>
      </c>
      <c r="V130" s="115">
        <v>19</v>
      </c>
      <c r="W130" s="115" t="s">
        <v>556</v>
      </c>
      <c r="X130" s="115" t="s">
        <v>1103</v>
      </c>
      <c r="Y130" s="104">
        <f t="shared" si="3"/>
        <v>190</v>
      </c>
      <c r="Z130" s="66" t="s">
        <v>1104</v>
      </c>
      <c r="AA130" s="66" t="s">
        <v>180</v>
      </c>
      <c r="AB130" s="66"/>
      <c r="AC130" s="66"/>
      <c r="AD130" s="66" t="s">
        <v>246</v>
      </c>
    </row>
    <row r="131" spans="1:30">
      <c r="A131" s="66">
        <v>129</v>
      </c>
      <c r="B131" s="66" t="s">
        <v>7</v>
      </c>
      <c r="C131" s="66" t="s">
        <v>1086</v>
      </c>
      <c r="D131" s="66" t="s">
        <v>185</v>
      </c>
      <c r="E131" s="114" t="s">
        <v>577</v>
      </c>
      <c r="F131" s="114" t="s">
        <v>98</v>
      </c>
      <c r="G131" s="66" t="s">
        <v>178</v>
      </c>
      <c r="H131" s="66" t="s">
        <v>809</v>
      </c>
      <c r="I131" s="66">
        <v>300</v>
      </c>
      <c r="J131" s="101">
        <v>1800</v>
      </c>
      <c r="K131" s="66">
        <v>300</v>
      </c>
      <c r="L131" s="102">
        <f t="shared" si="2"/>
        <v>0.16666666666666666</v>
      </c>
      <c r="M131" s="66" t="s">
        <v>810</v>
      </c>
      <c r="N131" s="66">
        <v>2111</v>
      </c>
      <c r="O131" s="66" t="s">
        <v>1093</v>
      </c>
      <c r="P131" s="103" t="s">
        <v>556</v>
      </c>
      <c r="Q131" s="66">
        <v>2111</v>
      </c>
      <c r="R131" s="104" t="s">
        <v>246</v>
      </c>
      <c r="S131" s="115">
        <v>2111</v>
      </c>
      <c r="T131" s="115" t="s">
        <v>1105</v>
      </c>
      <c r="U131" s="115">
        <v>8268141898</v>
      </c>
      <c r="V131" s="115">
        <v>12</v>
      </c>
      <c r="W131" s="115" t="s">
        <v>823</v>
      </c>
      <c r="X131" s="117">
        <v>45087</v>
      </c>
      <c r="Y131" s="104">
        <f t="shared" si="3"/>
        <v>120</v>
      </c>
      <c r="Z131" s="66" t="s">
        <v>170</v>
      </c>
      <c r="AA131" s="66" t="s">
        <v>577</v>
      </c>
      <c r="AB131" s="66"/>
      <c r="AC131" s="66"/>
      <c r="AD131" s="66" t="s">
        <v>246</v>
      </c>
    </row>
    <row r="132" spans="1:30" ht="15.75">
      <c r="A132" s="66">
        <v>130</v>
      </c>
      <c r="B132" s="66" t="s">
        <v>7</v>
      </c>
      <c r="C132" s="66" t="s">
        <v>1086</v>
      </c>
      <c r="D132" s="66" t="s">
        <v>185</v>
      </c>
      <c r="E132" s="118" t="s">
        <v>1106</v>
      </c>
      <c r="F132" s="114" t="s">
        <v>98</v>
      </c>
      <c r="G132" s="66" t="s">
        <v>178</v>
      </c>
      <c r="H132" s="66" t="s">
        <v>809</v>
      </c>
      <c r="I132" s="66">
        <v>300</v>
      </c>
      <c r="J132" s="101">
        <v>1800</v>
      </c>
      <c r="K132" s="66">
        <v>600</v>
      </c>
      <c r="L132" s="102">
        <f t="shared" ref="L132:L195" si="4">K132/J132</f>
        <v>0.33333333333333331</v>
      </c>
      <c r="M132" s="66" t="s">
        <v>810</v>
      </c>
      <c r="N132" s="66">
        <v>2233</v>
      </c>
      <c r="O132" s="103" t="s">
        <v>1107</v>
      </c>
      <c r="P132" s="103" t="s">
        <v>556</v>
      </c>
      <c r="Q132" s="66">
        <v>2111</v>
      </c>
      <c r="R132" s="104" t="s">
        <v>246</v>
      </c>
      <c r="S132" s="115">
        <v>2233</v>
      </c>
      <c r="T132" s="115" t="s">
        <v>1108</v>
      </c>
      <c r="U132" s="115">
        <v>7067091428</v>
      </c>
      <c r="V132" s="115">
        <v>25</v>
      </c>
      <c r="W132" s="115" t="s">
        <v>556</v>
      </c>
      <c r="X132" s="115" t="s">
        <v>899</v>
      </c>
      <c r="Y132" s="104">
        <f t="shared" ref="Y132:Y195" si="5">V132*10</f>
        <v>250</v>
      </c>
      <c r="Z132" s="66" t="s">
        <v>156</v>
      </c>
      <c r="AA132" s="66" t="s">
        <v>185</v>
      </c>
      <c r="AB132" s="66"/>
      <c r="AC132" s="66"/>
      <c r="AD132" s="66" t="s">
        <v>246</v>
      </c>
    </row>
    <row r="133" spans="1:30">
      <c r="A133" s="66">
        <v>131</v>
      </c>
      <c r="B133" s="66" t="s">
        <v>7</v>
      </c>
      <c r="C133" s="66" t="s">
        <v>1086</v>
      </c>
      <c r="D133" s="66" t="s">
        <v>185</v>
      </c>
      <c r="E133" s="114" t="s">
        <v>1109</v>
      </c>
      <c r="F133" s="114" t="s">
        <v>98</v>
      </c>
      <c r="G133" s="66" t="s">
        <v>178</v>
      </c>
      <c r="H133" s="66" t="s">
        <v>809</v>
      </c>
      <c r="I133" s="66">
        <v>300</v>
      </c>
      <c r="J133" s="101">
        <v>1800</v>
      </c>
      <c r="K133" s="66">
        <v>450</v>
      </c>
      <c r="L133" s="102">
        <f t="shared" si="4"/>
        <v>0.25</v>
      </c>
      <c r="M133" s="66" t="s">
        <v>810</v>
      </c>
      <c r="N133" s="66">
        <v>2233</v>
      </c>
      <c r="O133" s="103" t="s">
        <v>1107</v>
      </c>
      <c r="P133" s="103" t="s">
        <v>556</v>
      </c>
      <c r="Q133" s="66">
        <v>2111</v>
      </c>
      <c r="R133" s="104" t="s">
        <v>246</v>
      </c>
      <c r="S133" s="115">
        <v>2233</v>
      </c>
      <c r="T133" s="115" t="s">
        <v>1110</v>
      </c>
      <c r="U133" s="115">
        <v>9098405092</v>
      </c>
      <c r="V133" s="115">
        <v>21</v>
      </c>
      <c r="W133" s="115" t="s">
        <v>246</v>
      </c>
      <c r="X133" s="115" t="s">
        <v>841</v>
      </c>
      <c r="Y133" s="104">
        <f t="shared" si="5"/>
        <v>210</v>
      </c>
      <c r="Z133" s="66" t="s">
        <v>1104</v>
      </c>
      <c r="AA133" s="66" t="s">
        <v>180</v>
      </c>
      <c r="AB133" s="66"/>
      <c r="AC133" s="66"/>
      <c r="AD133" s="66" t="s">
        <v>246</v>
      </c>
    </row>
    <row r="134" spans="1:30">
      <c r="A134" s="66">
        <v>132</v>
      </c>
      <c r="B134" s="66" t="s">
        <v>7</v>
      </c>
      <c r="C134" s="66" t="s">
        <v>1086</v>
      </c>
      <c r="D134" s="66" t="s">
        <v>185</v>
      </c>
      <c r="E134" s="114" t="s">
        <v>1111</v>
      </c>
      <c r="F134" s="114" t="s">
        <v>98</v>
      </c>
      <c r="G134" s="66" t="s">
        <v>178</v>
      </c>
      <c r="H134" s="66" t="s">
        <v>809</v>
      </c>
      <c r="I134" s="66">
        <v>300</v>
      </c>
      <c r="J134" s="101">
        <v>1800</v>
      </c>
      <c r="K134" s="66">
        <v>300</v>
      </c>
      <c r="L134" s="102">
        <f t="shared" si="4"/>
        <v>0.16666666666666666</v>
      </c>
      <c r="M134" s="66" t="s">
        <v>810</v>
      </c>
      <c r="N134" s="66">
        <v>2111</v>
      </c>
      <c r="O134" s="66" t="s">
        <v>1088</v>
      </c>
      <c r="P134" s="103" t="s">
        <v>556</v>
      </c>
      <c r="Q134" s="66">
        <v>2111</v>
      </c>
      <c r="R134" s="104" t="s">
        <v>246</v>
      </c>
      <c r="S134" s="115">
        <v>2233</v>
      </c>
      <c r="T134" s="115" t="s">
        <v>1046</v>
      </c>
      <c r="U134" s="115"/>
      <c r="V134" s="115">
        <v>19</v>
      </c>
      <c r="W134" s="115" t="s">
        <v>556</v>
      </c>
      <c r="X134" s="115" t="s">
        <v>924</v>
      </c>
      <c r="Y134" s="104">
        <f t="shared" si="5"/>
        <v>190</v>
      </c>
      <c r="Z134" s="66" t="s">
        <v>937</v>
      </c>
      <c r="AA134" s="66" t="s">
        <v>174</v>
      </c>
      <c r="AB134" s="66"/>
      <c r="AC134" s="66"/>
      <c r="AD134" s="66" t="s">
        <v>246</v>
      </c>
    </row>
    <row r="135" spans="1:30">
      <c r="A135" s="66">
        <v>133</v>
      </c>
      <c r="B135" s="66" t="s">
        <v>7</v>
      </c>
      <c r="C135" s="66" t="s">
        <v>1086</v>
      </c>
      <c r="D135" s="66" t="s">
        <v>185</v>
      </c>
      <c r="E135" s="114" t="s">
        <v>1112</v>
      </c>
      <c r="F135" s="114" t="s">
        <v>98</v>
      </c>
      <c r="G135" s="66" t="s">
        <v>178</v>
      </c>
      <c r="H135" s="66" t="s">
        <v>1087</v>
      </c>
      <c r="I135" s="66">
        <v>450</v>
      </c>
      <c r="J135" s="101">
        <v>2700</v>
      </c>
      <c r="K135" s="66">
        <v>300</v>
      </c>
      <c r="L135" s="102">
        <f t="shared" si="4"/>
        <v>0.1111111111111111</v>
      </c>
      <c r="M135" s="66" t="s">
        <v>810</v>
      </c>
      <c r="N135" s="66">
        <v>2111</v>
      </c>
      <c r="O135" s="66" t="s">
        <v>1088</v>
      </c>
      <c r="P135" s="66" t="s">
        <v>246</v>
      </c>
      <c r="Q135" s="66">
        <v>2111</v>
      </c>
      <c r="R135" s="104" t="s">
        <v>246</v>
      </c>
      <c r="S135" s="115">
        <v>2233</v>
      </c>
      <c r="T135" s="115" t="s">
        <v>1113</v>
      </c>
      <c r="U135" s="115">
        <v>9131323560</v>
      </c>
      <c r="V135" s="115">
        <v>15</v>
      </c>
      <c r="W135" s="115" t="s">
        <v>556</v>
      </c>
      <c r="X135" s="115" t="s">
        <v>891</v>
      </c>
      <c r="Y135" s="104">
        <f t="shared" si="5"/>
        <v>150</v>
      </c>
      <c r="Z135" s="66" t="s">
        <v>151</v>
      </c>
      <c r="AA135" s="66" t="s">
        <v>400</v>
      </c>
      <c r="AB135" s="66"/>
      <c r="AC135" s="66"/>
      <c r="AD135" s="66" t="s">
        <v>246</v>
      </c>
    </row>
    <row r="136" spans="1:30">
      <c r="A136" s="66">
        <v>134</v>
      </c>
      <c r="B136" s="66" t="s">
        <v>7</v>
      </c>
      <c r="C136" s="66" t="s">
        <v>1086</v>
      </c>
      <c r="D136" s="66" t="s">
        <v>185</v>
      </c>
      <c r="E136" s="114" t="s">
        <v>180</v>
      </c>
      <c r="F136" s="114" t="s">
        <v>98</v>
      </c>
      <c r="G136" s="66" t="s">
        <v>178</v>
      </c>
      <c r="H136" s="66" t="s">
        <v>1087</v>
      </c>
      <c r="I136" s="66">
        <v>800</v>
      </c>
      <c r="J136" s="101">
        <v>4800</v>
      </c>
      <c r="K136" s="66">
        <v>450</v>
      </c>
      <c r="L136" s="102">
        <f t="shared" si="4"/>
        <v>9.375E-2</v>
      </c>
      <c r="M136" s="66" t="s">
        <v>810</v>
      </c>
      <c r="N136" s="66">
        <v>2233</v>
      </c>
      <c r="O136" s="103" t="s">
        <v>1107</v>
      </c>
      <c r="P136" s="66" t="s">
        <v>246</v>
      </c>
      <c r="Q136" s="66">
        <v>2233</v>
      </c>
      <c r="R136" s="104" t="s">
        <v>246</v>
      </c>
      <c r="S136" s="115" t="s">
        <v>273</v>
      </c>
      <c r="T136" s="115" t="s">
        <v>1114</v>
      </c>
      <c r="U136" s="115">
        <v>6267972582</v>
      </c>
      <c r="V136" s="115">
        <v>17</v>
      </c>
      <c r="W136" s="115" t="s">
        <v>246</v>
      </c>
      <c r="X136" s="117">
        <v>45117</v>
      </c>
      <c r="Y136" s="104">
        <f t="shared" si="5"/>
        <v>170</v>
      </c>
      <c r="Z136" s="66" t="s">
        <v>1104</v>
      </c>
      <c r="AA136" s="66" t="s">
        <v>180</v>
      </c>
      <c r="AB136" s="66"/>
      <c r="AC136" s="66"/>
      <c r="AD136" s="66" t="s">
        <v>246</v>
      </c>
    </row>
    <row r="137" spans="1:30">
      <c r="A137" s="66">
        <v>135</v>
      </c>
      <c r="B137" s="66" t="s">
        <v>7</v>
      </c>
      <c r="C137" s="66" t="s">
        <v>1086</v>
      </c>
      <c r="D137" s="66" t="s">
        <v>185</v>
      </c>
      <c r="E137" s="114" t="s">
        <v>1115</v>
      </c>
      <c r="F137" s="114" t="s">
        <v>98</v>
      </c>
      <c r="G137" s="66" t="s">
        <v>178</v>
      </c>
      <c r="H137" s="66" t="s">
        <v>1087</v>
      </c>
      <c r="I137" s="66">
        <v>500</v>
      </c>
      <c r="J137" s="101">
        <v>3000</v>
      </c>
      <c r="K137" s="66">
        <v>180</v>
      </c>
      <c r="L137" s="102">
        <f t="shared" si="4"/>
        <v>0.06</v>
      </c>
      <c r="M137" s="66" t="s">
        <v>810</v>
      </c>
      <c r="N137" s="66">
        <v>2111</v>
      </c>
      <c r="O137" s="66" t="s">
        <v>1088</v>
      </c>
      <c r="P137" s="66" t="s">
        <v>246</v>
      </c>
      <c r="Q137" s="66">
        <v>2111</v>
      </c>
      <c r="R137" s="104" t="s">
        <v>246</v>
      </c>
      <c r="S137" s="115">
        <v>2111</v>
      </c>
      <c r="T137" s="115" t="s">
        <v>1116</v>
      </c>
      <c r="U137" s="115">
        <v>9329702607</v>
      </c>
      <c r="V137" s="115">
        <v>29</v>
      </c>
      <c r="W137" s="115" t="s">
        <v>556</v>
      </c>
      <c r="X137" s="115" t="s">
        <v>841</v>
      </c>
      <c r="Y137" s="104">
        <f t="shared" si="5"/>
        <v>290</v>
      </c>
      <c r="Z137" s="66" t="s">
        <v>1092</v>
      </c>
      <c r="AA137" s="66" t="s">
        <v>185</v>
      </c>
      <c r="AB137" s="66"/>
      <c r="AC137" s="66"/>
      <c r="AD137" s="66" t="s">
        <v>246</v>
      </c>
    </row>
    <row r="138" spans="1:30">
      <c r="A138" s="66">
        <v>136</v>
      </c>
      <c r="B138" s="66" t="s">
        <v>7</v>
      </c>
      <c r="C138" s="66" t="s">
        <v>1086</v>
      </c>
      <c r="D138" s="66" t="s">
        <v>185</v>
      </c>
      <c r="E138" s="114" t="s">
        <v>1117</v>
      </c>
      <c r="F138" s="114" t="s">
        <v>98</v>
      </c>
      <c r="G138" s="66" t="s">
        <v>178</v>
      </c>
      <c r="H138" s="66" t="s">
        <v>809</v>
      </c>
      <c r="I138" s="66">
        <v>500</v>
      </c>
      <c r="J138" s="101">
        <v>3000</v>
      </c>
      <c r="K138" s="66">
        <v>600</v>
      </c>
      <c r="L138" s="102">
        <f t="shared" si="4"/>
        <v>0.2</v>
      </c>
      <c r="M138" s="66" t="s">
        <v>810</v>
      </c>
      <c r="N138" s="66">
        <v>2111</v>
      </c>
      <c r="O138" s="66" t="s">
        <v>1088</v>
      </c>
      <c r="P138" s="103" t="s">
        <v>556</v>
      </c>
      <c r="Q138" s="66">
        <v>2111</v>
      </c>
      <c r="R138" s="104" t="s">
        <v>246</v>
      </c>
      <c r="S138" s="115">
        <v>2111</v>
      </c>
      <c r="T138" s="115" t="s">
        <v>1118</v>
      </c>
      <c r="U138" s="115">
        <v>6261759072</v>
      </c>
      <c r="V138" s="115">
        <v>15</v>
      </c>
      <c r="W138" s="115" t="s">
        <v>556</v>
      </c>
      <c r="X138" s="115" t="s">
        <v>902</v>
      </c>
      <c r="Y138" s="104">
        <f t="shared" si="5"/>
        <v>150</v>
      </c>
      <c r="Z138" s="66" t="s">
        <v>1104</v>
      </c>
      <c r="AA138" s="66" t="s">
        <v>180</v>
      </c>
      <c r="AB138" s="66"/>
      <c r="AC138" s="66"/>
      <c r="AD138" s="66" t="s">
        <v>246</v>
      </c>
    </row>
    <row r="139" spans="1:30">
      <c r="A139" s="66">
        <v>137</v>
      </c>
      <c r="B139" s="66" t="s">
        <v>7</v>
      </c>
      <c r="C139" s="66" t="s">
        <v>1086</v>
      </c>
      <c r="D139" s="66" t="s">
        <v>185</v>
      </c>
      <c r="E139" s="114" t="s">
        <v>1002</v>
      </c>
      <c r="F139" s="114" t="s">
        <v>98</v>
      </c>
      <c r="G139" s="66" t="s">
        <v>178</v>
      </c>
      <c r="H139" s="66" t="s">
        <v>809</v>
      </c>
      <c r="I139" s="66">
        <v>500</v>
      </c>
      <c r="J139" s="101">
        <v>3000</v>
      </c>
      <c r="K139" s="66">
        <v>180</v>
      </c>
      <c r="L139" s="102">
        <f t="shared" si="4"/>
        <v>0.06</v>
      </c>
      <c r="M139" s="66" t="s">
        <v>810</v>
      </c>
      <c r="N139" s="66">
        <v>2233</v>
      </c>
      <c r="O139" s="103" t="s">
        <v>1107</v>
      </c>
      <c r="P139" s="103" t="s">
        <v>556</v>
      </c>
      <c r="Q139" s="66">
        <v>2111</v>
      </c>
      <c r="R139" s="104" t="s">
        <v>556</v>
      </c>
      <c r="S139" s="115"/>
      <c r="T139" s="115"/>
      <c r="U139" s="115"/>
      <c r="V139" s="115"/>
      <c r="W139" s="115"/>
      <c r="X139" s="115"/>
      <c r="Y139" s="104">
        <f t="shared" si="5"/>
        <v>0</v>
      </c>
      <c r="Z139" s="66" t="s">
        <v>522</v>
      </c>
      <c r="AA139" s="66" t="s">
        <v>818</v>
      </c>
      <c r="AB139" s="66"/>
      <c r="AC139" s="66"/>
      <c r="AD139" s="66" t="s">
        <v>246</v>
      </c>
    </row>
    <row r="140" spans="1:30">
      <c r="A140" s="66">
        <v>138</v>
      </c>
      <c r="B140" s="66" t="s">
        <v>7</v>
      </c>
      <c r="C140" s="66" t="s">
        <v>1086</v>
      </c>
      <c r="D140" s="66" t="s">
        <v>185</v>
      </c>
      <c r="E140" s="114" t="s">
        <v>1119</v>
      </c>
      <c r="F140" s="114" t="s">
        <v>98</v>
      </c>
      <c r="G140" s="66" t="s">
        <v>178</v>
      </c>
      <c r="H140" s="66" t="s">
        <v>809</v>
      </c>
      <c r="I140" s="66">
        <v>300</v>
      </c>
      <c r="J140" s="101">
        <v>1800</v>
      </c>
      <c r="K140" s="66">
        <v>600</v>
      </c>
      <c r="L140" s="102">
        <f t="shared" si="4"/>
        <v>0.33333333333333331</v>
      </c>
      <c r="M140" s="66" t="s">
        <v>810</v>
      </c>
      <c r="N140" s="66">
        <v>2111</v>
      </c>
      <c r="O140" s="66" t="s">
        <v>1088</v>
      </c>
      <c r="P140" s="103" t="s">
        <v>556</v>
      </c>
      <c r="Q140" s="66">
        <v>2233</v>
      </c>
      <c r="R140" s="104" t="s">
        <v>246</v>
      </c>
      <c r="S140" s="115">
        <v>2111</v>
      </c>
      <c r="T140" s="115" t="s">
        <v>1120</v>
      </c>
      <c r="U140" s="115">
        <v>7489610942</v>
      </c>
      <c r="V140" s="115">
        <v>15</v>
      </c>
      <c r="W140" s="115" t="s">
        <v>556</v>
      </c>
      <c r="X140" s="117">
        <v>45056</v>
      </c>
      <c r="Y140" s="104">
        <f t="shared" si="5"/>
        <v>150</v>
      </c>
      <c r="Z140" s="66" t="s">
        <v>522</v>
      </c>
      <c r="AA140" s="66" t="s">
        <v>818</v>
      </c>
      <c r="AB140" s="66"/>
      <c r="AC140" s="66"/>
      <c r="AD140" s="66" t="s">
        <v>246</v>
      </c>
    </row>
    <row r="141" spans="1:30">
      <c r="A141" s="66">
        <v>139</v>
      </c>
      <c r="B141" s="66" t="s">
        <v>7</v>
      </c>
      <c r="C141" s="66" t="s">
        <v>1086</v>
      </c>
      <c r="D141" s="66" t="s">
        <v>185</v>
      </c>
      <c r="E141" s="114" t="s">
        <v>1121</v>
      </c>
      <c r="F141" s="114" t="s">
        <v>98</v>
      </c>
      <c r="G141" s="66" t="s">
        <v>178</v>
      </c>
      <c r="H141" s="66" t="s">
        <v>1087</v>
      </c>
      <c r="I141" s="108">
        <v>400</v>
      </c>
      <c r="J141" s="101">
        <v>2400</v>
      </c>
      <c r="K141" s="66">
        <v>300</v>
      </c>
      <c r="L141" s="102">
        <f t="shared" si="4"/>
        <v>0.125</v>
      </c>
      <c r="M141" s="66" t="s">
        <v>810</v>
      </c>
      <c r="N141" s="66">
        <v>2111</v>
      </c>
      <c r="O141" s="66" t="s">
        <v>1122</v>
      </c>
      <c r="P141" s="66" t="s">
        <v>246</v>
      </c>
      <c r="Q141" s="66">
        <v>2233</v>
      </c>
      <c r="R141" s="104" t="s">
        <v>246</v>
      </c>
      <c r="S141" s="115">
        <v>2111</v>
      </c>
      <c r="T141" s="115" t="s">
        <v>1123</v>
      </c>
      <c r="U141" s="115">
        <v>6267015274</v>
      </c>
      <c r="V141" s="115">
        <v>15</v>
      </c>
      <c r="W141" s="115" t="s">
        <v>556</v>
      </c>
      <c r="X141" s="115" t="s">
        <v>814</v>
      </c>
      <c r="Y141" s="104">
        <f t="shared" si="5"/>
        <v>150</v>
      </c>
      <c r="Z141" s="66" t="s">
        <v>522</v>
      </c>
      <c r="AA141" s="66" t="s">
        <v>818</v>
      </c>
      <c r="AB141" s="66"/>
      <c r="AC141" s="66"/>
      <c r="AD141" s="66" t="s">
        <v>246</v>
      </c>
    </row>
    <row r="142" spans="1:30">
      <c r="A142" s="66">
        <v>140</v>
      </c>
      <c r="B142" s="66" t="s">
        <v>7</v>
      </c>
      <c r="C142" s="66" t="s">
        <v>1086</v>
      </c>
      <c r="D142" s="66" t="s">
        <v>185</v>
      </c>
      <c r="E142" s="114" t="s">
        <v>231</v>
      </c>
      <c r="F142" s="114" t="s">
        <v>99</v>
      </c>
      <c r="G142" s="66" t="s">
        <v>178</v>
      </c>
      <c r="H142" s="66" t="s">
        <v>809</v>
      </c>
      <c r="I142" s="108">
        <v>900</v>
      </c>
      <c r="J142" s="101">
        <v>5400</v>
      </c>
      <c r="K142" s="66">
        <v>500</v>
      </c>
      <c r="L142" s="102">
        <f t="shared" si="4"/>
        <v>9.2592592592592587E-2</v>
      </c>
      <c r="M142" s="66" t="s">
        <v>810</v>
      </c>
      <c r="N142" s="66">
        <v>2233</v>
      </c>
      <c r="O142" s="66" t="s">
        <v>1124</v>
      </c>
      <c r="P142" s="103" t="s">
        <v>556</v>
      </c>
      <c r="Q142" s="66">
        <v>2111</v>
      </c>
      <c r="R142" s="104" t="s">
        <v>246</v>
      </c>
      <c r="S142" s="115">
        <v>2111</v>
      </c>
      <c r="T142" s="115" t="s">
        <v>1125</v>
      </c>
      <c r="U142" s="115">
        <v>7067679864</v>
      </c>
      <c r="V142" s="115">
        <v>15</v>
      </c>
      <c r="W142" s="115" t="s">
        <v>556</v>
      </c>
      <c r="X142" s="117">
        <v>45209</v>
      </c>
      <c r="Y142" s="104">
        <f t="shared" si="5"/>
        <v>150</v>
      </c>
      <c r="Z142" s="66" t="s">
        <v>937</v>
      </c>
      <c r="AA142" s="66" t="s">
        <v>174</v>
      </c>
      <c r="AB142" s="66"/>
      <c r="AC142" s="66"/>
      <c r="AD142" s="66" t="s">
        <v>246</v>
      </c>
    </row>
    <row r="143" spans="1:30">
      <c r="A143" s="66">
        <v>141</v>
      </c>
      <c r="B143" s="66" t="s">
        <v>7</v>
      </c>
      <c r="C143" s="66" t="s">
        <v>1086</v>
      </c>
      <c r="D143" s="66" t="s">
        <v>185</v>
      </c>
      <c r="E143" s="114" t="s">
        <v>1126</v>
      </c>
      <c r="F143" s="114" t="s">
        <v>98</v>
      </c>
      <c r="G143" s="66" t="s">
        <v>178</v>
      </c>
      <c r="H143" s="66" t="s">
        <v>1087</v>
      </c>
      <c r="I143" s="66">
        <v>300</v>
      </c>
      <c r="J143" s="101">
        <v>1800</v>
      </c>
      <c r="K143" s="66">
        <v>450</v>
      </c>
      <c r="L143" s="102">
        <f t="shared" si="4"/>
        <v>0.25</v>
      </c>
      <c r="M143" s="66" t="s">
        <v>810</v>
      </c>
      <c r="N143" s="66">
        <v>2111</v>
      </c>
      <c r="O143" s="66" t="s">
        <v>1088</v>
      </c>
      <c r="P143" s="66" t="s">
        <v>246</v>
      </c>
      <c r="Q143" s="66">
        <v>2233</v>
      </c>
      <c r="R143" s="104" t="s">
        <v>246</v>
      </c>
      <c r="S143" s="115">
        <v>2111</v>
      </c>
      <c r="T143" s="115" t="s">
        <v>1127</v>
      </c>
      <c r="U143" s="115">
        <v>6264441971</v>
      </c>
      <c r="V143" s="115">
        <v>15</v>
      </c>
      <c r="W143" s="115" t="s">
        <v>246</v>
      </c>
      <c r="X143" s="115" t="s">
        <v>814</v>
      </c>
      <c r="Y143" s="104">
        <f t="shared" si="5"/>
        <v>150</v>
      </c>
      <c r="Z143" s="66" t="s">
        <v>162</v>
      </c>
      <c r="AA143" s="66" t="s">
        <v>185</v>
      </c>
      <c r="AB143" s="66"/>
      <c r="AC143" s="66"/>
      <c r="AD143" s="66" t="s">
        <v>246</v>
      </c>
    </row>
    <row r="144" spans="1:30">
      <c r="A144" s="66">
        <v>142</v>
      </c>
      <c r="B144" s="66" t="s">
        <v>7</v>
      </c>
      <c r="C144" s="66" t="s">
        <v>1086</v>
      </c>
      <c r="D144" s="66" t="s">
        <v>185</v>
      </c>
      <c r="E144" s="114" t="s">
        <v>1128</v>
      </c>
      <c r="F144" s="114" t="s">
        <v>98</v>
      </c>
      <c r="G144" s="66" t="s">
        <v>178</v>
      </c>
      <c r="H144" s="66" t="s">
        <v>1087</v>
      </c>
      <c r="I144" s="66">
        <v>750</v>
      </c>
      <c r="J144" s="101">
        <v>4500</v>
      </c>
      <c r="K144" s="66">
        <v>300</v>
      </c>
      <c r="L144" s="102">
        <f t="shared" si="4"/>
        <v>6.6666666666666666E-2</v>
      </c>
      <c r="M144" s="66" t="s">
        <v>810</v>
      </c>
      <c r="N144" s="66">
        <v>2111</v>
      </c>
      <c r="O144" s="66" t="s">
        <v>1088</v>
      </c>
      <c r="P144" s="66" t="s">
        <v>246</v>
      </c>
      <c r="Q144" s="66">
        <v>2233</v>
      </c>
      <c r="R144" s="104" t="s">
        <v>246</v>
      </c>
      <c r="S144" s="115">
        <v>2253</v>
      </c>
      <c r="T144" s="115" t="s">
        <v>1129</v>
      </c>
      <c r="U144" s="115">
        <v>6267000197</v>
      </c>
      <c r="V144" s="115">
        <v>25</v>
      </c>
      <c r="W144" s="115" t="s">
        <v>556</v>
      </c>
      <c r="X144" s="115" t="s">
        <v>899</v>
      </c>
      <c r="Y144" s="104">
        <f t="shared" si="5"/>
        <v>250</v>
      </c>
      <c r="Z144" s="66" t="s">
        <v>1092</v>
      </c>
      <c r="AA144" s="66" t="s">
        <v>185</v>
      </c>
      <c r="AB144" s="66"/>
      <c r="AC144" s="66"/>
      <c r="AD144" s="66" t="s">
        <v>246</v>
      </c>
    </row>
    <row r="145" spans="1:30">
      <c r="A145" s="66">
        <v>143</v>
      </c>
      <c r="B145" s="66" t="s">
        <v>7</v>
      </c>
      <c r="C145" s="66" t="s">
        <v>1086</v>
      </c>
      <c r="D145" s="66" t="s">
        <v>185</v>
      </c>
      <c r="E145" s="114" t="s">
        <v>1130</v>
      </c>
      <c r="F145" s="114" t="s">
        <v>98</v>
      </c>
      <c r="G145" s="66" t="s">
        <v>178</v>
      </c>
      <c r="H145" s="66" t="s">
        <v>1087</v>
      </c>
      <c r="I145" s="66">
        <v>700</v>
      </c>
      <c r="J145" s="101">
        <v>4200</v>
      </c>
      <c r="K145" s="66">
        <v>180</v>
      </c>
      <c r="L145" s="102">
        <f t="shared" si="4"/>
        <v>4.2857142857142858E-2</v>
      </c>
      <c r="M145" s="66" t="s">
        <v>810</v>
      </c>
      <c r="N145" s="66">
        <v>2111</v>
      </c>
      <c r="O145" s="66" t="s">
        <v>1093</v>
      </c>
      <c r="P145" s="66" t="s">
        <v>246</v>
      </c>
      <c r="Q145" s="66">
        <v>2233</v>
      </c>
      <c r="R145" s="104" t="s">
        <v>246</v>
      </c>
      <c r="S145" s="115">
        <v>2111</v>
      </c>
      <c r="T145" s="115" t="s">
        <v>1131</v>
      </c>
      <c r="U145" s="115">
        <v>6266247580</v>
      </c>
      <c r="V145" s="115">
        <v>23</v>
      </c>
      <c r="W145" s="115" t="s">
        <v>556</v>
      </c>
      <c r="X145" s="117">
        <v>45117</v>
      </c>
      <c r="Y145" s="104">
        <f t="shared" si="5"/>
        <v>230</v>
      </c>
      <c r="Z145" s="66" t="s">
        <v>522</v>
      </c>
      <c r="AA145" s="66" t="s">
        <v>818</v>
      </c>
      <c r="AB145" s="66"/>
      <c r="AC145" s="66"/>
      <c r="AD145" s="66" t="s">
        <v>246</v>
      </c>
    </row>
    <row r="146" spans="1:30" ht="15.75">
      <c r="A146" s="66">
        <v>144</v>
      </c>
      <c r="B146" s="66" t="s">
        <v>7</v>
      </c>
      <c r="C146" s="66" t="s">
        <v>1086</v>
      </c>
      <c r="D146" s="66" t="s">
        <v>185</v>
      </c>
      <c r="E146" s="119" t="s">
        <v>1132</v>
      </c>
      <c r="F146" s="114" t="s">
        <v>98</v>
      </c>
      <c r="G146" s="66" t="s">
        <v>178</v>
      </c>
      <c r="H146" s="66" t="s">
        <v>809</v>
      </c>
      <c r="I146" s="66">
        <v>500</v>
      </c>
      <c r="J146" s="101">
        <v>3000</v>
      </c>
      <c r="K146" s="66">
        <v>300</v>
      </c>
      <c r="L146" s="102">
        <f t="shared" si="4"/>
        <v>0.1</v>
      </c>
      <c r="M146" s="66" t="s">
        <v>810</v>
      </c>
      <c r="N146" s="66">
        <v>2233</v>
      </c>
      <c r="O146" s="103" t="s">
        <v>1107</v>
      </c>
      <c r="P146" s="103" t="s">
        <v>556</v>
      </c>
      <c r="Q146" s="66">
        <v>2111</v>
      </c>
      <c r="R146" s="104" t="s">
        <v>246</v>
      </c>
      <c r="S146" s="115">
        <v>2253</v>
      </c>
      <c r="T146" s="115" t="s">
        <v>1133</v>
      </c>
      <c r="U146" s="115">
        <v>9009699690</v>
      </c>
      <c r="V146" s="115">
        <v>18</v>
      </c>
      <c r="W146" s="115" t="s">
        <v>246</v>
      </c>
      <c r="X146" s="116">
        <v>44937</v>
      </c>
      <c r="Y146" s="104">
        <f t="shared" si="5"/>
        <v>180</v>
      </c>
      <c r="Z146" s="66" t="s">
        <v>522</v>
      </c>
      <c r="AA146" s="66" t="s">
        <v>818</v>
      </c>
      <c r="AB146" s="66"/>
      <c r="AC146" s="66"/>
      <c r="AD146" s="66" t="s">
        <v>246</v>
      </c>
    </row>
    <row r="147" spans="1:30">
      <c r="A147" s="66">
        <v>145</v>
      </c>
      <c r="B147" s="66" t="s">
        <v>7</v>
      </c>
      <c r="C147" s="66" t="s">
        <v>1086</v>
      </c>
      <c r="D147" s="66" t="s">
        <v>185</v>
      </c>
      <c r="E147" s="114" t="s">
        <v>1134</v>
      </c>
      <c r="F147" s="114" t="s">
        <v>98</v>
      </c>
      <c r="G147" s="66" t="s">
        <v>178</v>
      </c>
      <c r="H147" s="66" t="s">
        <v>809</v>
      </c>
      <c r="I147" s="66">
        <v>500</v>
      </c>
      <c r="J147" s="101">
        <v>3000</v>
      </c>
      <c r="K147" s="66">
        <v>90</v>
      </c>
      <c r="L147" s="102">
        <f t="shared" si="4"/>
        <v>0.03</v>
      </c>
      <c r="M147" s="66" t="s">
        <v>810</v>
      </c>
      <c r="N147" s="66">
        <v>2111</v>
      </c>
      <c r="O147" s="66" t="s">
        <v>1093</v>
      </c>
      <c r="P147" s="103" t="s">
        <v>556</v>
      </c>
      <c r="Q147" s="66">
        <v>2111</v>
      </c>
      <c r="R147" s="104" t="s">
        <v>246</v>
      </c>
      <c r="S147" s="115">
        <v>2233</v>
      </c>
      <c r="T147" s="115" t="s">
        <v>1135</v>
      </c>
      <c r="U147" s="115">
        <v>6268043864</v>
      </c>
      <c r="V147" s="115">
        <v>21</v>
      </c>
      <c r="W147" s="115" t="s">
        <v>246</v>
      </c>
      <c r="X147" s="115" t="s">
        <v>1136</v>
      </c>
      <c r="Y147" s="104">
        <f t="shared" si="5"/>
        <v>210</v>
      </c>
      <c r="Z147" s="66" t="s">
        <v>162</v>
      </c>
      <c r="AA147" s="66" t="s">
        <v>185</v>
      </c>
      <c r="AB147" s="66"/>
      <c r="AC147" s="66"/>
      <c r="AD147" s="66" t="s">
        <v>246</v>
      </c>
    </row>
    <row r="148" spans="1:30">
      <c r="A148" s="66">
        <v>146</v>
      </c>
      <c r="B148" s="66" t="s">
        <v>7</v>
      </c>
      <c r="C148" s="66" t="s">
        <v>1086</v>
      </c>
      <c r="D148" s="66" t="s">
        <v>185</v>
      </c>
      <c r="E148" s="114" t="s">
        <v>1137</v>
      </c>
      <c r="F148" s="114" t="s">
        <v>98</v>
      </c>
      <c r="G148" s="66" t="s">
        <v>178</v>
      </c>
      <c r="H148" s="66" t="s">
        <v>809</v>
      </c>
      <c r="I148" s="108">
        <v>950</v>
      </c>
      <c r="J148" s="101">
        <v>5700</v>
      </c>
      <c r="K148" s="66">
        <v>600</v>
      </c>
      <c r="L148" s="102">
        <f t="shared" si="4"/>
        <v>0.10526315789473684</v>
      </c>
      <c r="M148" s="66" t="s">
        <v>810</v>
      </c>
      <c r="N148" s="66">
        <v>2111</v>
      </c>
      <c r="O148" s="66" t="s">
        <v>1088</v>
      </c>
      <c r="P148" s="103" t="s">
        <v>556</v>
      </c>
      <c r="Q148" s="66">
        <v>2111</v>
      </c>
      <c r="R148" s="104" t="s">
        <v>246</v>
      </c>
      <c r="S148" s="115">
        <v>2111</v>
      </c>
      <c r="T148" s="115" t="s">
        <v>1138</v>
      </c>
      <c r="U148" s="115">
        <v>704031961</v>
      </c>
      <c r="V148" s="115">
        <v>18</v>
      </c>
      <c r="W148" s="115" t="s">
        <v>246</v>
      </c>
      <c r="X148" s="117">
        <v>45148</v>
      </c>
      <c r="Y148" s="104">
        <f t="shared" si="5"/>
        <v>180</v>
      </c>
      <c r="Z148" s="66" t="s">
        <v>151</v>
      </c>
      <c r="AA148" s="66" t="s">
        <v>179</v>
      </c>
      <c r="AB148" s="66"/>
      <c r="AC148" s="66"/>
      <c r="AD148" s="66" t="s">
        <v>246</v>
      </c>
    </row>
    <row r="149" spans="1:30">
      <c r="A149" s="66">
        <v>147</v>
      </c>
      <c r="B149" s="66" t="s">
        <v>7</v>
      </c>
      <c r="C149" s="66" t="s">
        <v>1086</v>
      </c>
      <c r="D149" s="66" t="s">
        <v>185</v>
      </c>
      <c r="E149" s="114" t="s">
        <v>179</v>
      </c>
      <c r="F149" s="114" t="s">
        <v>98</v>
      </c>
      <c r="G149" s="66" t="s">
        <v>178</v>
      </c>
      <c r="H149" s="66" t="s">
        <v>809</v>
      </c>
      <c r="I149" s="108">
        <v>500</v>
      </c>
      <c r="J149" s="101">
        <v>3000</v>
      </c>
      <c r="K149" s="66">
        <v>105</v>
      </c>
      <c r="L149" s="102">
        <f t="shared" si="4"/>
        <v>3.5000000000000003E-2</v>
      </c>
      <c r="M149" s="66" t="s">
        <v>810</v>
      </c>
      <c r="N149" s="66">
        <v>2111</v>
      </c>
      <c r="O149" s="66" t="s">
        <v>1088</v>
      </c>
      <c r="P149" s="103" t="s">
        <v>556</v>
      </c>
      <c r="Q149" s="66">
        <v>2111</v>
      </c>
      <c r="R149" s="104" t="s">
        <v>246</v>
      </c>
      <c r="S149" s="115">
        <v>2233</v>
      </c>
      <c r="T149" s="115" t="s">
        <v>1139</v>
      </c>
      <c r="U149" s="115">
        <v>7904420814</v>
      </c>
      <c r="V149" s="115">
        <v>20</v>
      </c>
      <c r="W149" s="115" t="s">
        <v>246</v>
      </c>
      <c r="X149" s="115" t="s">
        <v>1140</v>
      </c>
      <c r="Y149" s="104">
        <f t="shared" si="5"/>
        <v>200</v>
      </c>
      <c r="Z149" s="66" t="s">
        <v>151</v>
      </c>
      <c r="AA149" s="66" t="s">
        <v>179</v>
      </c>
      <c r="AB149" s="66"/>
      <c r="AC149" s="66"/>
      <c r="AD149" s="66" t="s">
        <v>246</v>
      </c>
    </row>
    <row r="150" spans="1:30">
      <c r="A150" s="66">
        <v>148</v>
      </c>
      <c r="B150" s="66" t="s">
        <v>7</v>
      </c>
      <c r="C150" s="66" t="s">
        <v>1086</v>
      </c>
      <c r="D150" s="66" t="s">
        <v>185</v>
      </c>
      <c r="E150" s="114" t="s">
        <v>1141</v>
      </c>
      <c r="F150" s="114" t="s">
        <v>98</v>
      </c>
      <c r="G150" s="66" t="s">
        <v>178</v>
      </c>
      <c r="H150" s="66" t="s">
        <v>1087</v>
      </c>
      <c r="I150" s="108">
        <v>650</v>
      </c>
      <c r="J150" s="101">
        <v>3900</v>
      </c>
      <c r="K150" s="66">
        <v>180</v>
      </c>
      <c r="L150" s="102">
        <f t="shared" si="4"/>
        <v>4.6153846153846156E-2</v>
      </c>
      <c r="M150" s="66" t="s">
        <v>810</v>
      </c>
      <c r="N150" s="66">
        <v>2111</v>
      </c>
      <c r="O150" s="66" t="s">
        <v>1088</v>
      </c>
      <c r="P150" s="66" t="s">
        <v>246</v>
      </c>
      <c r="Q150" s="66">
        <v>2111</v>
      </c>
      <c r="R150" s="104" t="s">
        <v>246</v>
      </c>
      <c r="S150" s="115">
        <v>2233</v>
      </c>
      <c r="T150" s="115" t="s">
        <v>1142</v>
      </c>
      <c r="U150" s="115">
        <v>6264300343</v>
      </c>
      <c r="V150" s="115">
        <v>18</v>
      </c>
      <c r="W150" s="115" t="s">
        <v>246</v>
      </c>
      <c r="X150" s="115" t="s">
        <v>1143</v>
      </c>
      <c r="Y150" s="104">
        <f t="shared" si="5"/>
        <v>180</v>
      </c>
      <c r="Z150" s="66" t="s">
        <v>1144</v>
      </c>
      <c r="AA150" s="66" t="s">
        <v>1145</v>
      </c>
      <c r="AB150" s="66"/>
      <c r="AC150" s="66"/>
      <c r="AD150" s="66" t="s">
        <v>246</v>
      </c>
    </row>
    <row r="151" spans="1:30">
      <c r="A151" s="66">
        <v>149</v>
      </c>
      <c r="B151" s="66" t="s">
        <v>7</v>
      </c>
      <c r="C151" s="66" t="s">
        <v>1086</v>
      </c>
      <c r="D151" s="66" t="s">
        <v>185</v>
      </c>
      <c r="E151" s="114" t="s">
        <v>229</v>
      </c>
      <c r="F151" s="114" t="s">
        <v>98</v>
      </c>
      <c r="G151" s="66" t="s">
        <v>178</v>
      </c>
      <c r="H151" s="66" t="s">
        <v>1087</v>
      </c>
      <c r="I151" s="108">
        <v>500</v>
      </c>
      <c r="J151" s="101">
        <v>3000</v>
      </c>
      <c r="K151" s="66">
        <v>450</v>
      </c>
      <c r="L151" s="102">
        <f t="shared" si="4"/>
        <v>0.15</v>
      </c>
      <c r="M151" s="66" t="s">
        <v>810</v>
      </c>
      <c r="N151" s="66">
        <v>2233</v>
      </c>
      <c r="O151" s="66" t="s">
        <v>1124</v>
      </c>
      <c r="P151" s="66" t="s">
        <v>246</v>
      </c>
      <c r="Q151" s="66">
        <v>2111</v>
      </c>
      <c r="R151" s="104" t="s">
        <v>246</v>
      </c>
      <c r="S151" s="115">
        <v>2233</v>
      </c>
      <c r="T151" s="115" t="s">
        <v>1146</v>
      </c>
      <c r="U151" s="115">
        <v>9753544592</v>
      </c>
      <c r="V151" s="115">
        <v>15</v>
      </c>
      <c r="W151" s="115" t="s">
        <v>556</v>
      </c>
      <c r="X151" s="117">
        <v>45179</v>
      </c>
      <c r="Y151" s="104">
        <f t="shared" si="5"/>
        <v>150</v>
      </c>
      <c r="Z151" s="66" t="s">
        <v>155</v>
      </c>
      <c r="AA151" s="66" t="s">
        <v>523</v>
      </c>
      <c r="AB151" s="66"/>
      <c r="AC151" s="66"/>
      <c r="AD151" s="66" t="s">
        <v>246</v>
      </c>
    </row>
    <row r="152" spans="1:30">
      <c r="A152" s="66">
        <v>150</v>
      </c>
      <c r="B152" s="66" t="s">
        <v>7</v>
      </c>
      <c r="C152" s="66" t="s">
        <v>1086</v>
      </c>
      <c r="D152" s="66" t="s">
        <v>185</v>
      </c>
      <c r="E152" s="114" t="s">
        <v>229</v>
      </c>
      <c r="F152" s="114" t="s">
        <v>98</v>
      </c>
      <c r="G152" s="66" t="s">
        <v>178</v>
      </c>
      <c r="H152" s="66" t="s">
        <v>1087</v>
      </c>
      <c r="I152" s="108">
        <v>600</v>
      </c>
      <c r="J152" s="101">
        <v>3600</v>
      </c>
      <c r="K152" s="66">
        <v>600</v>
      </c>
      <c r="L152" s="102">
        <f t="shared" si="4"/>
        <v>0.16666666666666666</v>
      </c>
      <c r="M152" s="66" t="s">
        <v>810</v>
      </c>
      <c r="N152" s="66">
        <v>2111</v>
      </c>
      <c r="O152" s="66" t="s">
        <v>1122</v>
      </c>
      <c r="P152" s="66" t="s">
        <v>246</v>
      </c>
      <c r="Q152" s="66">
        <v>2111</v>
      </c>
      <c r="R152" s="104" t="s">
        <v>246</v>
      </c>
      <c r="S152" s="115">
        <v>2121</v>
      </c>
      <c r="T152" s="115" t="s">
        <v>1147</v>
      </c>
      <c r="U152" s="115">
        <v>6267005790</v>
      </c>
      <c r="V152" s="115">
        <v>18</v>
      </c>
      <c r="W152" s="115" t="s">
        <v>246</v>
      </c>
      <c r="X152" s="117">
        <v>45270</v>
      </c>
      <c r="Y152" s="104">
        <f t="shared" si="5"/>
        <v>180</v>
      </c>
      <c r="Z152" s="66" t="s">
        <v>522</v>
      </c>
      <c r="AA152" s="66" t="s">
        <v>818</v>
      </c>
      <c r="AB152" s="66"/>
      <c r="AC152" s="66"/>
      <c r="AD152" s="66" t="s">
        <v>246</v>
      </c>
    </row>
    <row r="153" spans="1:30">
      <c r="A153" s="66">
        <v>151</v>
      </c>
      <c r="B153" s="66" t="s">
        <v>7</v>
      </c>
      <c r="C153" s="66" t="s">
        <v>1086</v>
      </c>
      <c r="D153" s="66" t="s">
        <v>185</v>
      </c>
      <c r="E153" s="114" t="s">
        <v>223</v>
      </c>
      <c r="F153" s="114" t="s">
        <v>98</v>
      </c>
      <c r="G153" s="66" t="s">
        <v>178</v>
      </c>
      <c r="H153" s="66" t="s">
        <v>1087</v>
      </c>
      <c r="I153" s="108">
        <v>250</v>
      </c>
      <c r="J153" s="101">
        <v>1500</v>
      </c>
      <c r="K153" s="66">
        <v>300</v>
      </c>
      <c r="L153" s="102">
        <f t="shared" si="4"/>
        <v>0.2</v>
      </c>
      <c r="M153" s="66" t="s">
        <v>810</v>
      </c>
      <c r="N153" s="66">
        <v>2111</v>
      </c>
      <c r="O153" s="66" t="s">
        <v>1093</v>
      </c>
      <c r="P153" s="66" t="s">
        <v>246</v>
      </c>
      <c r="Q153" s="66">
        <v>2233</v>
      </c>
      <c r="R153" s="104" t="s">
        <v>246</v>
      </c>
      <c r="S153" s="115">
        <v>2253</v>
      </c>
      <c r="T153" s="115" t="s">
        <v>1148</v>
      </c>
      <c r="U153" s="115">
        <v>8770192347</v>
      </c>
      <c r="V153" s="115">
        <v>17</v>
      </c>
      <c r="W153" s="115" t="s">
        <v>246</v>
      </c>
      <c r="X153" s="115" t="s">
        <v>1143</v>
      </c>
      <c r="Y153" s="104">
        <f t="shared" si="5"/>
        <v>170</v>
      </c>
      <c r="Z153" s="66" t="s">
        <v>522</v>
      </c>
      <c r="AA153" s="66" t="s">
        <v>818</v>
      </c>
      <c r="AB153" s="66"/>
      <c r="AC153" s="66"/>
      <c r="AD153" s="66" t="s">
        <v>246</v>
      </c>
    </row>
    <row r="154" spans="1:30">
      <c r="A154" s="66">
        <v>152</v>
      </c>
      <c r="B154" s="66" t="s">
        <v>7</v>
      </c>
      <c r="C154" s="66" t="s">
        <v>1086</v>
      </c>
      <c r="D154" s="66" t="s">
        <v>185</v>
      </c>
      <c r="E154" s="114" t="s">
        <v>223</v>
      </c>
      <c r="F154" s="114" t="s">
        <v>98</v>
      </c>
      <c r="G154" s="66" t="s">
        <v>178</v>
      </c>
      <c r="H154" s="66" t="s">
        <v>1087</v>
      </c>
      <c r="I154" s="108">
        <v>650</v>
      </c>
      <c r="J154" s="101">
        <v>3900</v>
      </c>
      <c r="K154" s="66">
        <v>180</v>
      </c>
      <c r="L154" s="102">
        <f t="shared" si="4"/>
        <v>4.6153846153846156E-2</v>
      </c>
      <c r="M154" s="66" t="s">
        <v>810</v>
      </c>
      <c r="N154" s="66">
        <v>2111</v>
      </c>
      <c r="O154" s="66" t="s">
        <v>1088</v>
      </c>
      <c r="P154" s="66" t="s">
        <v>246</v>
      </c>
      <c r="Q154" s="66">
        <v>2111</v>
      </c>
      <c r="R154" s="104" t="s">
        <v>246</v>
      </c>
      <c r="S154" s="115">
        <v>2233</v>
      </c>
      <c r="T154" s="115" t="s">
        <v>1149</v>
      </c>
      <c r="U154" s="115">
        <v>934094474</v>
      </c>
      <c r="V154" s="115">
        <v>18</v>
      </c>
      <c r="W154" s="115" t="s">
        <v>246</v>
      </c>
      <c r="X154" s="115" t="s">
        <v>1136</v>
      </c>
      <c r="Y154" s="104">
        <f t="shared" si="5"/>
        <v>180</v>
      </c>
      <c r="Z154" s="66" t="s">
        <v>162</v>
      </c>
      <c r="AA154" s="66" t="s">
        <v>185</v>
      </c>
      <c r="AB154" s="66"/>
      <c r="AC154" s="66"/>
      <c r="AD154" s="66" t="s">
        <v>246</v>
      </c>
    </row>
    <row r="155" spans="1:30">
      <c r="A155" s="66">
        <v>153</v>
      </c>
      <c r="B155" s="66" t="s">
        <v>7</v>
      </c>
      <c r="C155" s="66" t="s">
        <v>1086</v>
      </c>
      <c r="D155" s="66" t="s">
        <v>185</v>
      </c>
      <c r="E155" s="114" t="s">
        <v>1150</v>
      </c>
      <c r="F155" s="114" t="s">
        <v>98</v>
      </c>
      <c r="G155" s="66" t="s">
        <v>178</v>
      </c>
      <c r="H155" s="66" t="s">
        <v>809</v>
      </c>
      <c r="I155" s="108">
        <v>300</v>
      </c>
      <c r="J155" s="101">
        <v>1800</v>
      </c>
      <c r="K155" s="66">
        <v>105</v>
      </c>
      <c r="L155" s="102">
        <f t="shared" si="4"/>
        <v>5.8333333333333334E-2</v>
      </c>
      <c r="M155" s="66" t="s">
        <v>810</v>
      </c>
      <c r="N155" s="66">
        <v>2233</v>
      </c>
      <c r="O155" s="66" t="s">
        <v>1151</v>
      </c>
      <c r="P155" s="103" t="s">
        <v>556</v>
      </c>
      <c r="Q155" s="66">
        <v>2233</v>
      </c>
      <c r="R155" s="104" t="s">
        <v>246</v>
      </c>
      <c r="S155" s="115">
        <v>2233</v>
      </c>
      <c r="T155" s="115" t="s">
        <v>1152</v>
      </c>
      <c r="U155" s="115">
        <v>6264198744</v>
      </c>
      <c r="V155" s="115">
        <v>21</v>
      </c>
      <c r="W155" s="115" t="s">
        <v>246</v>
      </c>
      <c r="X155" s="115" t="s">
        <v>1153</v>
      </c>
      <c r="Y155" s="104">
        <f t="shared" si="5"/>
        <v>210</v>
      </c>
      <c r="Z155" s="66" t="s">
        <v>522</v>
      </c>
      <c r="AA155" s="66" t="s">
        <v>818</v>
      </c>
      <c r="AB155" s="66"/>
      <c r="AC155" s="66"/>
      <c r="AD155" s="66" t="s">
        <v>246</v>
      </c>
    </row>
    <row r="156" spans="1:30">
      <c r="A156" s="66">
        <v>154</v>
      </c>
      <c r="B156" s="66" t="s">
        <v>7</v>
      </c>
      <c r="C156" s="66" t="s">
        <v>1086</v>
      </c>
      <c r="D156" s="66" t="s">
        <v>185</v>
      </c>
      <c r="E156" s="114" t="s">
        <v>331</v>
      </c>
      <c r="F156" s="114" t="s">
        <v>98</v>
      </c>
      <c r="G156" s="66" t="s">
        <v>178</v>
      </c>
      <c r="H156" s="66" t="s">
        <v>809</v>
      </c>
      <c r="I156" s="108">
        <v>400</v>
      </c>
      <c r="J156" s="101">
        <v>2400</v>
      </c>
      <c r="K156" s="66">
        <v>600</v>
      </c>
      <c r="L156" s="102">
        <f t="shared" si="4"/>
        <v>0.25</v>
      </c>
      <c r="M156" s="66" t="s">
        <v>810</v>
      </c>
      <c r="N156" s="66">
        <v>2233</v>
      </c>
      <c r="O156" s="103" t="s">
        <v>1107</v>
      </c>
      <c r="P156" s="103" t="s">
        <v>556</v>
      </c>
      <c r="Q156" s="66">
        <v>2111</v>
      </c>
      <c r="R156" s="104" t="s">
        <v>246</v>
      </c>
      <c r="S156" s="115">
        <v>2233</v>
      </c>
      <c r="T156" s="115" t="s">
        <v>1154</v>
      </c>
      <c r="U156" s="115">
        <v>9575828744</v>
      </c>
      <c r="V156" s="115">
        <v>19</v>
      </c>
      <c r="W156" s="115" t="s">
        <v>246</v>
      </c>
      <c r="X156" s="115" t="s">
        <v>1153</v>
      </c>
      <c r="Y156" s="104">
        <f t="shared" si="5"/>
        <v>190</v>
      </c>
      <c r="Z156" s="66" t="s">
        <v>249</v>
      </c>
      <c r="AA156" s="66" t="s">
        <v>185</v>
      </c>
      <c r="AB156" s="66"/>
      <c r="AC156" s="66"/>
      <c r="AD156" s="66" t="s">
        <v>246</v>
      </c>
    </row>
    <row r="157" spans="1:30">
      <c r="A157" s="66">
        <v>155</v>
      </c>
      <c r="B157" s="66" t="s">
        <v>7</v>
      </c>
      <c r="C157" s="66" t="s">
        <v>1086</v>
      </c>
      <c r="D157" s="66" t="s">
        <v>185</v>
      </c>
      <c r="E157" s="5" t="s">
        <v>1155</v>
      </c>
      <c r="F157" s="114" t="s">
        <v>178</v>
      </c>
      <c r="G157" s="66" t="s">
        <v>178</v>
      </c>
      <c r="H157" s="66" t="s">
        <v>809</v>
      </c>
      <c r="I157" s="66">
        <v>300</v>
      </c>
      <c r="J157" s="101">
        <v>1800</v>
      </c>
      <c r="K157" s="66">
        <v>300</v>
      </c>
      <c r="L157" s="102">
        <f t="shared" si="4"/>
        <v>0.16666666666666666</v>
      </c>
      <c r="M157" s="66" t="s">
        <v>810</v>
      </c>
      <c r="N157" s="66">
        <v>2233</v>
      </c>
      <c r="O157" s="66" t="s">
        <v>1151</v>
      </c>
      <c r="P157" s="103" t="s">
        <v>556</v>
      </c>
      <c r="Q157" s="66">
        <v>2233</v>
      </c>
      <c r="R157" s="104" t="s">
        <v>246</v>
      </c>
      <c r="S157" s="115">
        <v>2111</v>
      </c>
      <c r="T157" s="115" t="s">
        <v>1156</v>
      </c>
      <c r="U157" s="115">
        <v>9575185195</v>
      </c>
      <c r="V157" s="115">
        <v>17</v>
      </c>
      <c r="W157" s="115" t="s">
        <v>556</v>
      </c>
      <c r="X157" s="115" t="s">
        <v>891</v>
      </c>
      <c r="Y157" s="104">
        <f t="shared" si="5"/>
        <v>170</v>
      </c>
      <c r="Z157" s="66" t="s">
        <v>249</v>
      </c>
      <c r="AA157" s="66" t="s">
        <v>185</v>
      </c>
      <c r="AB157" s="66"/>
      <c r="AC157" s="66"/>
      <c r="AD157" s="66" t="s">
        <v>246</v>
      </c>
    </row>
    <row r="158" spans="1:30">
      <c r="A158" s="66">
        <v>156</v>
      </c>
      <c r="B158" s="66" t="s">
        <v>7</v>
      </c>
      <c r="C158" s="66" t="s">
        <v>1086</v>
      </c>
      <c r="D158" s="66" t="s">
        <v>185</v>
      </c>
      <c r="E158" s="114" t="s">
        <v>234</v>
      </c>
      <c r="F158" s="114" t="s">
        <v>98</v>
      </c>
      <c r="G158" s="66" t="s">
        <v>178</v>
      </c>
      <c r="H158" s="66" t="s">
        <v>809</v>
      </c>
      <c r="I158" s="66">
        <v>500</v>
      </c>
      <c r="J158" s="101">
        <v>3000</v>
      </c>
      <c r="K158" s="66">
        <v>750</v>
      </c>
      <c r="L158" s="102">
        <f t="shared" si="4"/>
        <v>0.25</v>
      </c>
      <c r="M158" s="66" t="s">
        <v>810</v>
      </c>
      <c r="N158" s="66">
        <v>2111</v>
      </c>
      <c r="O158" s="66" t="s">
        <v>1088</v>
      </c>
      <c r="P158" s="103" t="s">
        <v>556</v>
      </c>
      <c r="Q158" s="66">
        <v>2111</v>
      </c>
      <c r="R158" s="104" t="s">
        <v>246</v>
      </c>
      <c r="S158" s="115">
        <v>2233</v>
      </c>
      <c r="T158" s="115" t="s">
        <v>1157</v>
      </c>
      <c r="U158" s="115">
        <v>6261850266</v>
      </c>
      <c r="V158" s="115">
        <v>18</v>
      </c>
      <c r="W158" s="115" t="s">
        <v>246</v>
      </c>
      <c r="X158" s="117">
        <v>45179</v>
      </c>
      <c r="Y158" s="104">
        <f t="shared" si="5"/>
        <v>180</v>
      </c>
      <c r="Z158" s="66" t="s">
        <v>249</v>
      </c>
      <c r="AA158" s="66" t="s">
        <v>185</v>
      </c>
      <c r="AB158" s="66"/>
      <c r="AC158" s="66"/>
      <c r="AD158" s="66" t="s">
        <v>246</v>
      </c>
    </row>
    <row r="159" spans="1:30">
      <c r="A159" s="66">
        <v>157</v>
      </c>
      <c r="B159" s="66" t="s">
        <v>7</v>
      </c>
      <c r="C159" s="66" t="s">
        <v>1086</v>
      </c>
      <c r="D159" s="66" t="s">
        <v>185</v>
      </c>
      <c r="E159" s="114" t="s">
        <v>722</v>
      </c>
      <c r="F159" s="114" t="s">
        <v>98</v>
      </c>
      <c r="G159" s="66" t="s">
        <v>178</v>
      </c>
      <c r="H159" s="66" t="s">
        <v>1087</v>
      </c>
      <c r="I159" s="66">
        <v>500</v>
      </c>
      <c r="J159" s="101">
        <v>3000</v>
      </c>
      <c r="K159" s="66">
        <v>180</v>
      </c>
      <c r="L159" s="102">
        <f t="shared" si="4"/>
        <v>0.06</v>
      </c>
      <c r="M159" s="66" t="s">
        <v>810</v>
      </c>
      <c r="N159" s="66">
        <v>2233</v>
      </c>
      <c r="O159" s="66" t="s">
        <v>1124</v>
      </c>
      <c r="P159" s="66" t="s">
        <v>246</v>
      </c>
      <c r="Q159" s="66">
        <v>2233</v>
      </c>
      <c r="R159" s="104" t="s">
        <v>246</v>
      </c>
      <c r="S159" s="115" t="s">
        <v>273</v>
      </c>
      <c r="T159" s="115" t="s">
        <v>1158</v>
      </c>
      <c r="U159" s="115">
        <v>6260984393</v>
      </c>
      <c r="V159" s="115">
        <v>24</v>
      </c>
      <c r="W159" s="115" t="s">
        <v>556</v>
      </c>
      <c r="X159" s="115" t="s">
        <v>881</v>
      </c>
      <c r="Y159" s="104">
        <f t="shared" si="5"/>
        <v>240</v>
      </c>
      <c r="Z159" s="66" t="s">
        <v>522</v>
      </c>
      <c r="AA159" s="66" t="s">
        <v>818</v>
      </c>
      <c r="AB159" s="66"/>
      <c r="AC159" s="66"/>
      <c r="AD159" s="66" t="s">
        <v>246</v>
      </c>
    </row>
    <row r="160" spans="1:30">
      <c r="A160" s="66">
        <v>158</v>
      </c>
      <c r="B160" s="66" t="s">
        <v>7</v>
      </c>
      <c r="C160" s="66" t="s">
        <v>1086</v>
      </c>
      <c r="D160" s="66" t="s">
        <v>185</v>
      </c>
      <c r="E160" s="114" t="s">
        <v>1159</v>
      </c>
      <c r="F160" s="114" t="s">
        <v>98</v>
      </c>
      <c r="G160" s="66" t="s">
        <v>178</v>
      </c>
      <c r="H160" s="66" t="s">
        <v>1087</v>
      </c>
      <c r="I160" s="66">
        <v>300</v>
      </c>
      <c r="J160" s="101">
        <v>1800</v>
      </c>
      <c r="K160" s="66">
        <v>300</v>
      </c>
      <c r="L160" s="102">
        <f t="shared" si="4"/>
        <v>0.16666666666666666</v>
      </c>
      <c r="M160" s="66" t="s">
        <v>810</v>
      </c>
      <c r="N160" s="66">
        <v>2233</v>
      </c>
      <c r="O160" s="103" t="s">
        <v>1107</v>
      </c>
      <c r="P160" s="66" t="s">
        <v>246</v>
      </c>
      <c r="Q160" s="66">
        <v>2111</v>
      </c>
      <c r="R160" s="104" t="s">
        <v>246</v>
      </c>
      <c r="S160" s="115">
        <v>2233</v>
      </c>
      <c r="T160" s="115" t="s">
        <v>1160</v>
      </c>
      <c r="U160" s="115">
        <v>9770529551</v>
      </c>
      <c r="V160" s="115">
        <v>21</v>
      </c>
      <c r="W160" s="115" t="s">
        <v>556</v>
      </c>
      <c r="X160" s="115" t="s">
        <v>1100</v>
      </c>
      <c r="Y160" s="104">
        <f t="shared" si="5"/>
        <v>210</v>
      </c>
      <c r="Z160" s="66" t="s">
        <v>522</v>
      </c>
      <c r="AA160" s="66" t="s">
        <v>818</v>
      </c>
      <c r="AB160" s="66"/>
      <c r="AC160" s="66"/>
      <c r="AD160" s="66" t="s">
        <v>246</v>
      </c>
    </row>
    <row r="161" spans="1:30">
      <c r="A161" s="66">
        <v>159</v>
      </c>
      <c r="B161" s="66" t="s">
        <v>7</v>
      </c>
      <c r="C161" s="66" t="s">
        <v>1086</v>
      </c>
      <c r="D161" s="66" t="s">
        <v>185</v>
      </c>
      <c r="E161" s="114" t="s">
        <v>1161</v>
      </c>
      <c r="F161" s="114" t="s">
        <v>98</v>
      </c>
      <c r="G161" s="66" t="s">
        <v>178</v>
      </c>
      <c r="H161" s="66" t="s">
        <v>809</v>
      </c>
      <c r="I161" s="66">
        <v>350</v>
      </c>
      <c r="J161" s="101">
        <v>2100</v>
      </c>
      <c r="K161" s="66">
        <v>300</v>
      </c>
      <c r="L161" s="102">
        <f t="shared" si="4"/>
        <v>0.14285714285714285</v>
      </c>
      <c r="M161" s="66" t="s">
        <v>810</v>
      </c>
      <c r="N161" s="66">
        <v>2111</v>
      </c>
      <c r="O161" s="66" t="s">
        <v>1124</v>
      </c>
      <c r="P161" s="103" t="s">
        <v>556</v>
      </c>
      <c r="Q161" s="66">
        <v>2233</v>
      </c>
      <c r="R161" s="104" t="s">
        <v>556</v>
      </c>
      <c r="S161" s="115"/>
      <c r="T161" s="115"/>
      <c r="U161" s="115"/>
      <c r="V161" s="115"/>
      <c r="W161" s="115"/>
      <c r="X161" s="115"/>
      <c r="Y161" s="104">
        <f t="shared" si="5"/>
        <v>0</v>
      </c>
      <c r="Z161" s="66" t="s">
        <v>522</v>
      </c>
      <c r="AA161" s="66" t="s">
        <v>818</v>
      </c>
      <c r="AB161" s="66"/>
      <c r="AC161" s="66"/>
      <c r="AD161" s="66" t="s">
        <v>246</v>
      </c>
    </row>
    <row r="162" spans="1:30">
      <c r="A162" s="66">
        <v>160</v>
      </c>
      <c r="B162" s="66" t="s">
        <v>7</v>
      </c>
      <c r="C162" s="66" t="s">
        <v>1086</v>
      </c>
      <c r="D162" s="66" t="s">
        <v>185</v>
      </c>
      <c r="E162" s="114" t="s">
        <v>1162</v>
      </c>
      <c r="F162" s="114" t="s">
        <v>98</v>
      </c>
      <c r="G162" s="66" t="s">
        <v>178</v>
      </c>
      <c r="H162" s="66" t="s">
        <v>1087</v>
      </c>
      <c r="I162" s="66">
        <v>500</v>
      </c>
      <c r="J162" s="101">
        <v>3000</v>
      </c>
      <c r="K162" s="66">
        <v>900</v>
      </c>
      <c r="L162" s="102">
        <f t="shared" si="4"/>
        <v>0.3</v>
      </c>
      <c r="M162" s="66" t="s">
        <v>1163</v>
      </c>
      <c r="N162" s="66">
        <v>2111</v>
      </c>
      <c r="O162" s="66" t="s">
        <v>1088</v>
      </c>
      <c r="P162" s="66" t="s">
        <v>246</v>
      </c>
      <c r="Q162" s="66">
        <v>2111</v>
      </c>
      <c r="R162" s="104" t="s">
        <v>246</v>
      </c>
      <c r="S162" s="115">
        <v>2253</v>
      </c>
      <c r="T162" s="115" t="s">
        <v>1164</v>
      </c>
      <c r="U162" s="115">
        <v>9131184901</v>
      </c>
      <c r="V162" s="115">
        <v>18</v>
      </c>
      <c r="W162" s="115" t="s">
        <v>556</v>
      </c>
      <c r="X162" s="115" t="s">
        <v>1103</v>
      </c>
      <c r="Y162" s="104">
        <f t="shared" si="5"/>
        <v>180</v>
      </c>
      <c r="Z162" s="66" t="s">
        <v>162</v>
      </c>
      <c r="AA162" s="66" t="s">
        <v>185</v>
      </c>
      <c r="AB162" s="66"/>
      <c r="AC162" s="66"/>
      <c r="AD162" s="66" t="s">
        <v>246</v>
      </c>
    </row>
    <row r="163" spans="1:30">
      <c r="A163" s="66">
        <v>161</v>
      </c>
      <c r="B163" s="66" t="s">
        <v>7</v>
      </c>
      <c r="C163" s="66" t="s">
        <v>1086</v>
      </c>
      <c r="D163" s="66" t="s">
        <v>185</v>
      </c>
      <c r="E163" s="5" t="s">
        <v>872</v>
      </c>
      <c r="F163" s="114" t="s">
        <v>178</v>
      </c>
      <c r="G163" s="66" t="s">
        <v>178</v>
      </c>
      <c r="H163" s="66" t="s">
        <v>809</v>
      </c>
      <c r="I163" s="66">
        <v>500</v>
      </c>
      <c r="J163" s="101">
        <v>3000</v>
      </c>
      <c r="K163" s="66">
        <v>180</v>
      </c>
      <c r="L163" s="102">
        <f t="shared" si="4"/>
        <v>0.06</v>
      </c>
      <c r="M163" s="66" t="s">
        <v>810</v>
      </c>
      <c r="N163" s="66">
        <v>2111</v>
      </c>
      <c r="O163" s="66" t="s">
        <v>1093</v>
      </c>
      <c r="P163" s="103" t="s">
        <v>556</v>
      </c>
      <c r="Q163" s="66">
        <v>2233</v>
      </c>
      <c r="R163" s="104" t="s">
        <v>556</v>
      </c>
      <c r="S163" s="115"/>
      <c r="T163" s="115"/>
      <c r="U163" s="115"/>
      <c r="V163" s="115"/>
      <c r="W163" s="115"/>
      <c r="X163" s="115"/>
      <c r="Y163" s="104">
        <f t="shared" si="5"/>
        <v>0</v>
      </c>
      <c r="Z163" s="66" t="s">
        <v>522</v>
      </c>
      <c r="AA163" s="66" t="s">
        <v>818</v>
      </c>
      <c r="AB163" s="66"/>
      <c r="AC163" s="66"/>
      <c r="AD163" s="66" t="s">
        <v>246</v>
      </c>
    </row>
    <row r="164" spans="1:30">
      <c r="A164" s="66">
        <v>162</v>
      </c>
      <c r="B164" s="66" t="s">
        <v>7</v>
      </c>
      <c r="C164" s="66" t="s">
        <v>1086</v>
      </c>
      <c r="D164" s="66" t="s">
        <v>185</v>
      </c>
      <c r="E164" s="114" t="s">
        <v>1165</v>
      </c>
      <c r="F164" s="114" t="s">
        <v>98</v>
      </c>
      <c r="G164" s="66" t="s">
        <v>178</v>
      </c>
      <c r="H164" s="66" t="s">
        <v>1087</v>
      </c>
      <c r="I164" s="66">
        <v>450</v>
      </c>
      <c r="J164" s="101">
        <v>2700</v>
      </c>
      <c r="K164" s="66">
        <v>600</v>
      </c>
      <c r="L164" s="102">
        <f t="shared" si="4"/>
        <v>0.22222222222222221</v>
      </c>
      <c r="M164" s="66" t="s">
        <v>810</v>
      </c>
      <c r="N164" s="66">
        <v>2233</v>
      </c>
      <c r="O164" s="103" t="s">
        <v>1107</v>
      </c>
      <c r="P164" s="66" t="s">
        <v>246</v>
      </c>
      <c r="Q164" s="66">
        <v>2111</v>
      </c>
      <c r="R164" s="104" t="s">
        <v>556</v>
      </c>
      <c r="S164" s="115"/>
      <c r="T164" s="115"/>
      <c r="U164" s="115"/>
      <c r="V164" s="115"/>
      <c r="W164" s="115"/>
      <c r="X164" s="115"/>
      <c r="Y164" s="104">
        <f t="shared" si="5"/>
        <v>0</v>
      </c>
      <c r="Z164" s="66" t="s">
        <v>583</v>
      </c>
      <c r="AA164" s="66" t="s">
        <v>1166</v>
      </c>
      <c r="AB164" s="66"/>
      <c r="AC164" s="66"/>
      <c r="AD164" s="66" t="s">
        <v>246</v>
      </c>
    </row>
    <row r="165" spans="1:30">
      <c r="A165" s="66">
        <v>163</v>
      </c>
      <c r="B165" s="66" t="s">
        <v>7</v>
      </c>
      <c r="C165" s="66" t="s">
        <v>1086</v>
      </c>
      <c r="D165" s="66" t="s">
        <v>185</v>
      </c>
      <c r="E165" s="114" t="s">
        <v>99</v>
      </c>
      <c r="F165" s="114" t="s">
        <v>99</v>
      </c>
      <c r="G165" s="66" t="s">
        <v>178</v>
      </c>
      <c r="H165" s="66" t="s">
        <v>809</v>
      </c>
      <c r="I165" s="66">
        <v>600</v>
      </c>
      <c r="J165" s="101">
        <v>3600</v>
      </c>
      <c r="K165" s="66">
        <v>900</v>
      </c>
      <c r="L165" s="102">
        <f t="shared" si="4"/>
        <v>0.25</v>
      </c>
      <c r="M165" s="66" t="s">
        <v>810</v>
      </c>
      <c r="N165" s="66">
        <v>2233</v>
      </c>
      <c r="O165" s="66" t="s">
        <v>1124</v>
      </c>
      <c r="P165" s="103" t="s">
        <v>556</v>
      </c>
      <c r="Q165" s="66">
        <v>2233</v>
      </c>
      <c r="R165" s="104" t="s">
        <v>246</v>
      </c>
      <c r="S165" s="115">
        <v>2253</v>
      </c>
      <c r="T165" s="115" t="s">
        <v>1167</v>
      </c>
      <c r="U165" s="115">
        <v>8964811295</v>
      </c>
      <c r="V165" s="115">
        <v>20</v>
      </c>
      <c r="W165" s="115" t="s">
        <v>556</v>
      </c>
      <c r="X165" s="115" t="s">
        <v>1168</v>
      </c>
      <c r="Y165" s="104">
        <f t="shared" si="5"/>
        <v>200</v>
      </c>
      <c r="Z165" s="66" t="s">
        <v>1169</v>
      </c>
      <c r="AA165" s="66" t="s">
        <v>400</v>
      </c>
      <c r="AB165" s="66"/>
      <c r="AC165" s="66"/>
      <c r="AD165" s="66" t="s">
        <v>246</v>
      </c>
    </row>
    <row r="166" spans="1:30">
      <c r="A166" s="66">
        <v>164</v>
      </c>
      <c r="B166" s="66" t="s">
        <v>7</v>
      </c>
      <c r="C166" s="66" t="s">
        <v>1086</v>
      </c>
      <c r="D166" s="66" t="s">
        <v>185</v>
      </c>
      <c r="E166" s="114" t="s">
        <v>1170</v>
      </c>
      <c r="F166" s="114" t="s">
        <v>98</v>
      </c>
      <c r="G166" s="66" t="s">
        <v>178</v>
      </c>
      <c r="H166" s="66" t="s">
        <v>809</v>
      </c>
      <c r="I166" s="66">
        <v>500</v>
      </c>
      <c r="J166" s="101">
        <v>3000</v>
      </c>
      <c r="K166" s="66">
        <v>120</v>
      </c>
      <c r="L166" s="102">
        <f t="shared" si="4"/>
        <v>0.04</v>
      </c>
      <c r="M166" s="66" t="s">
        <v>810</v>
      </c>
      <c r="N166" s="66">
        <v>2111</v>
      </c>
      <c r="O166" s="66" t="s">
        <v>1122</v>
      </c>
      <c r="P166" s="103" t="s">
        <v>556</v>
      </c>
      <c r="Q166" s="66">
        <v>2111</v>
      </c>
      <c r="R166" s="104" t="s">
        <v>246</v>
      </c>
      <c r="S166" s="115">
        <v>2233</v>
      </c>
      <c r="T166" s="115" t="s">
        <v>1171</v>
      </c>
      <c r="U166" s="115">
        <v>7723970475</v>
      </c>
      <c r="V166" s="115">
        <v>20</v>
      </c>
      <c r="W166" s="115" t="s">
        <v>556</v>
      </c>
      <c r="X166" s="115" t="s">
        <v>1100</v>
      </c>
      <c r="Y166" s="104">
        <f t="shared" si="5"/>
        <v>200</v>
      </c>
      <c r="Z166" s="66" t="s">
        <v>522</v>
      </c>
      <c r="AA166" s="66" t="s">
        <v>818</v>
      </c>
      <c r="AB166" s="66"/>
      <c r="AC166" s="66"/>
      <c r="AD166" s="66" t="s">
        <v>246</v>
      </c>
    </row>
    <row r="167" spans="1:30" ht="15.75">
      <c r="A167" s="66">
        <v>165</v>
      </c>
      <c r="B167" s="66" t="s">
        <v>7</v>
      </c>
      <c r="C167" s="66" t="s">
        <v>1086</v>
      </c>
      <c r="D167" s="66" t="s">
        <v>185</v>
      </c>
      <c r="E167" s="118" t="s">
        <v>1172</v>
      </c>
      <c r="F167" s="114" t="s">
        <v>98</v>
      </c>
      <c r="G167" s="66" t="s">
        <v>178</v>
      </c>
      <c r="H167" s="66" t="s">
        <v>809</v>
      </c>
      <c r="I167" s="66">
        <v>300</v>
      </c>
      <c r="J167" s="101">
        <v>1800</v>
      </c>
      <c r="K167" s="66">
        <v>180</v>
      </c>
      <c r="L167" s="102">
        <f t="shared" si="4"/>
        <v>0.1</v>
      </c>
      <c r="M167" s="66" t="s">
        <v>810</v>
      </c>
      <c r="N167" s="66">
        <v>2111</v>
      </c>
      <c r="O167" s="66" t="s">
        <v>1088</v>
      </c>
      <c r="P167" s="103" t="s">
        <v>556</v>
      </c>
      <c r="Q167" s="66">
        <v>2111</v>
      </c>
      <c r="R167" s="104" t="s">
        <v>556</v>
      </c>
      <c r="S167" s="115"/>
      <c r="T167" s="115"/>
      <c r="U167" s="115"/>
      <c r="V167" s="115"/>
      <c r="W167" s="115"/>
      <c r="X167" s="115"/>
      <c r="Y167" s="104">
        <f t="shared" si="5"/>
        <v>0</v>
      </c>
      <c r="Z167" s="66" t="s">
        <v>522</v>
      </c>
      <c r="AA167" s="66" t="s">
        <v>818</v>
      </c>
      <c r="AB167" s="66"/>
      <c r="AC167" s="66"/>
      <c r="AD167" s="66" t="s">
        <v>246</v>
      </c>
    </row>
    <row r="168" spans="1:30">
      <c r="A168" s="66">
        <v>166</v>
      </c>
      <c r="B168" s="66" t="s">
        <v>7</v>
      </c>
      <c r="C168" s="66" t="s">
        <v>1086</v>
      </c>
      <c r="D168" s="66" t="s">
        <v>185</v>
      </c>
      <c r="E168" s="114" t="s">
        <v>174</v>
      </c>
      <c r="F168" s="114" t="s">
        <v>98</v>
      </c>
      <c r="G168" s="66" t="s">
        <v>178</v>
      </c>
      <c r="H168" s="66" t="s">
        <v>1087</v>
      </c>
      <c r="I168" s="66">
        <v>2500</v>
      </c>
      <c r="J168" s="101">
        <v>15000</v>
      </c>
      <c r="K168" s="66">
        <v>1500</v>
      </c>
      <c r="L168" s="102">
        <f t="shared" si="4"/>
        <v>0.1</v>
      </c>
      <c r="M168" s="66" t="s">
        <v>810</v>
      </c>
      <c r="N168" s="66">
        <v>2233</v>
      </c>
      <c r="O168" s="66" t="s">
        <v>1124</v>
      </c>
      <c r="P168" s="66" t="s">
        <v>246</v>
      </c>
      <c r="Q168" s="66">
        <v>2111</v>
      </c>
      <c r="R168" s="104" t="s">
        <v>246</v>
      </c>
      <c r="S168" s="115">
        <v>2111</v>
      </c>
      <c r="T168" s="115" t="s">
        <v>1173</v>
      </c>
      <c r="U168" s="115">
        <v>9340271302</v>
      </c>
      <c r="V168" s="115">
        <v>22</v>
      </c>
      <c r="W168" s="115" t="s">
        <v>556</v>
      </c>
      <c r="X168" s="117">
        <v>45209</v>
      </c>
      <c r="Y168" s="104">
        <f t="shared" si="5"/>
        <v>220</v>
      </c>
      <c r="Z168" s="66" t="s">
        <v>937</v>
      </c>
      <c r="AA168" s="66" t="s">
        <v>174</v>
      </c>
      <c r="AB168" s="66"/>
      <c r="AC168" s="66"/>
      <c r="AD168" s="66" t="s">
        <v>246</v>
      </c>
    </row>
    <row r="169" spans="1:30">
      <c r="A169" s="66">
        <v>167</v>
      </c>
      <c r="B169" s="66" t="s">
        <v>7</v>
      </c>
      <c r="C169" s="66" t="s">
        <v>1086</v>
      </c>
      <c r="D169" s="66" t="s">
        <v>185</v>
      </c>
      <c r="E169" s="114" t="s">
        <v>883</v>
      </c>
      <c r="F169" s="114" t="s">
        <v>98</v>
      </c>
      <c r="G169" s="66" t="s">
        <v>178</v>
      </c>
      <c r="H169" s="66" t="s">
        <v>1087</v>
      </c>
      <c r="I169" s="66">
        <v>500</v>
      </c>
      <c r="J169" s="101">
        <v>3000</v>
      </c>
      <c r="K169" s="66">
        <v>150</v>
      </c>
      <c r="L169" s="102">
        <f t="shared" si="4"/>
        <v>0.05</v>
      </c>
      <c r="M169" s="66" t="s">
        <v>810</v>
      </c>
      <c r="N169" s="66">
        <v>2233</v>
      </c>
      <c r="O169" s="66" t="s">
        <v>1124</v>
      </c>
      <c r="P169" s="66" t="s">
        <v>246</v>
      </c>
      <c r="Q169" s="66">
        <v>2111</v>
      </c>
      <c r="R169" s="104" t="s">
        <v>246</v>
      </c>
      <c r="S169" s="115">
        <v>2111</v>
      </c>
      <c r="T169" s="115" t="s">
        <v>1174</v>
      </c>
      <c r="U169" s="115">
        <v>7000988109</v>
      </c>
      <c r="V169" s="115">
        <v>18</v>
      </c>
      <c r="W169" s="115" t="s">
        <v>246</v>
      </c>
      <c r="X169" s="117">
        <v>45270</v>
      </c>
      <c r="Y169" s="104">
        <f t="shared" si="5"/>
        <v>180</v>
      </c>
      <c r="Z169" s="66" t="s">
        <v>522</v>
      </c>
      <c r="AA169" s="66" t="s">
        <v>818</v>
      </c>
      <c r="AB169" s="66"/>
      <c r="AC169" s="66"/>
      <c r="AD169" s="66" t="s">
        <v>246</v>
      </c>
    </row>
    <row r="170" spans="1:30">
      <c r="A170" s="66">
        <v>168</v>
      </c>
      <c r="B170" s="66" t="s">
        <v>7</v>
      </c>
      <c r="C170" s="66" t="s">
        <v>1086</v>
      </c>
      <c r="D170" s="66" t="s">
        <v>185</v>
      </c>
      <c r="E170" s="114" t="s">
        <v>235</v>
      </c>
      <c r="F170" s="114" t="s">
        <v>98</v>
      </c>
      <c r="G170" s="66" t="s">
        <v>178</v>
      </c>
      <c r="H170" s="66" t="s">
        <v>1087</v>
      </c>
      <c r="I170" s="66">
        <v>800</v>
      </c>
      <c r="J170" s="101">
        <v>4800</v>
      </c>
      <c r="K170" s="66">
        <v>180</v>
      </c>
      <c r="L170" s="102">
        <f t="shared" si="4"/>
        <v>3.7499999999999999E-2</v>
      </c>
      <c r="M170" s="66" t="s">
        <v>810</v>
      </c>
      <c r="N170" s="66">
        <v>2111</v>
      </c>
      <c r="O170" s="66" t="s">
        <v>1088</v>
      </c>
      <c r="P170" s="66" t="s">
        <v>246</v>
      </c>
      <c r="Q170" s="66">
        <v>2233</v>
      </c>
      <c r="R170" s="104" t="s">
        <v>246</v>
      </c>
      <c r="S170" s="115">
        <v>2111</v>
      </c>
      <c r="T170" s="115" t="s">
        <v>1175</v>
      </c>
      <c r="U170" s="115">
        <v>6263309502</v>
      </c>
      <c r="V170" s="115">
        <v>15</v>
      </c>
      <c r="W170" s="115" t="s">
        <v>556</v>
      </c>
      <c r="X170" s="117">
        <v>45240</v>
      </c>
      <c r="Y170" s="104">
        <f t="shared" si="5"/>
        <v>150</v>
      </c>
      <c r="Z170" s="66" t="s">
        <v>170</v>
      </c>
      <c r="AA170" s="66" t="s">
        <v>176</v>
      </c>
      <c r="AB170" s="66"/>
      <c r="AC170" s="66"/>
      <c r="AD170" s="66" t="s">
        <v>246</v>
      </c>
    </row>
    <row r="171" spans="1:30">
      <c r="A171" s="66">
        <v>169</v>
      </c>
      <c r="B171" s="66" t="s">
        <v>7</v>
      </c>
      <c r="C171" s="66" t="s">
        <v>1086</v>
      </c>
      <c r="D171" s="66" t="s">
        <v>185</v>
      </c>
      <c r="E171" s="114" t="s">
        <v>1176</v>
      </c>
      <c r="F171" s="114" t="s">
        <v>98</v>
      </c>
      <c r="G171" s="66" t="s">
        <v>178</v>
      </c>
      <c r="H171" s="66" t="s">
        <v>1087</v>
      </c>
      <c r="I171" s="66">
        <v>800</v>
      </c>
      <c r="J171" s="101">
        <v>4800</v>
      </c>
      <c r="K171" s="66">
        <v>105</v>
      </c>
      <c r="L171" s="102">
        <f t="shared" si="4"/>
        <v>2.1874999999999999E-2</v>
      </c>
      <c r="M171" s="66" t="s">
        <v>810</v>
      </c>
      <c r="N171" s="66">
        <v>2111</v>
      </c>
      <c r="O171" s="66" t="s">
        <v>1088</v>
      </c>
      <c r="P171" s="66" t="s">
        <v>246</v>
      </c>
      <c r="Q171" s="66">
        <v>2233</v>
      </c>
      <c r="R171" s="104" t="s">
        <v>246</v>
      </c>
      <c r="S171" s="115">
        <v>2233</v>
      </c>
      <c r="T171" s="120" t="s">
        <v>1177</v>
      </c>
      <c r="U171" s="115">
        <v>9575804244</v>
      </c>
      <c r="V171" s="115">
        <v>20</v>
      </c>
      <c r="W171" s="115" t="s">
        <v>556</v>
      </c>
      <c r="X171" s="115" t="s">
        <v>1178</v>
      </c>
      <c r="Y171" s="104">
        <f t="shared" si="5"/>
        <v>200</v>
      </c>
      <c r="Z171" s="66" t="s">
        <v>522</v>
      </c>
      <c r="AA171" s="66" t="s">
        <v>818</v>
      </c>
      <c r="AB171" s="66"/>
      <c r="AC171" s="66"/>
      <c r="AD171" s="66" t="s">
        <v>246</v>
      </c>
    </row>
    <row r="172" spans="1:30">
      <c r="A172" s="66">
        <v>170</v>
      </c>
      <c r="B172" s="66" t="s">
        <v>7</v>
      </c>
      <c r="C172" s="66" t="s">
        <v>1086</v>
      </c>
      <c r="D172" s="66" t="s">
        <v>185</v>
      </c>
      <c r="E172" s="114" t="s">
        <v>1179</v>
      </c>
      <c r="F172" s="114" t="s">
        <v>98</v>
      </c>
      <c r="G172" s="66" t="s">
        <v>178</v>
      </c>
      <c r="H172" s="66" t="s">
        <v>809</v>
      </c>
      <c r="I172" s="66">
        <v>500</v>
      </c>
      <c r="J172" s="101">
        <v>3000</v>
      </c>
      <c r="K172" s="66">
        <v>120</v>
      </c>
      <c r="L172" s="102">
        <f t="shared" si="4"/>
        <v>0.04</v>
      </c>
      <c r="M172" s="66" t="s">
        <v>810</v>
      </c>
      <c r="N172" s="66">
        <v>2111</v>
      </c>
      <c r="O172" s="66" t="s">
        <v>1088</v>
      </c>
      <c r="P172" s="103" t="s">
        <v>556</v>
      </c>
      <c r="Q172" s="66">
        <v>2111</v>
      </c>
      <c r="R172" s="104" t="s">
        <v>556</v>
      </c>
      <c r="S172" s="115"/>
      <c r="T172" s="115"/>
      <c r="U172" s="115"/>
      <c r="V172" s="115"/>
      <c r="W172" s="115"/>
      <c r="X172" s="115"/>
      <c r="Y172" s="104">
        <f t="shared" si="5"/>
        <v>0</v>
      </c>
      <c r="Z172" s="66" t="s">
        <v>522</v>
      </c>
      <c r="AA172" s="66" t="s">
        <v>818</v>
      </c>
      <c r="AB172" s="66"/>
      <c r="AC172" s="66"/>
      <c r="AD172" s="66" t="s">
        <v>246</v>
      </c>
    </row>
    <row r="173" spans="1:30">
      <c r="A173" s="66">
        <v>171</v>
      </c>
      <c r="B173" s="66" t="s">
        <v>7</v>
      </c>
      <c r="C173" s="66" t="s">
        <v>1086</v>
      </c>
      <c r="D173" s="66" t="s">
        <v>185</v>
      </c>
      <c r="E173" s="114" t="s">
        <v>1180</v>
      </c>
      <c r="F173" s="114" t="s">
        <v>98</v>
      </c>
      <c r="G173" s="66" t="s">
        <v>178</v>
      </c>
      <c r="H173" s="66" t="s">
        <v>809</v>
      </c>
      <c r="I173" s="66">
        <v>1500</v>
      </c>
      <c r="J173" s="101">
        <v>9000</v>
      </c>
      <c r="K173" s="66">
        <v>780</v>
      </c>
      <c r="L173" s="102">
        <f t="shared" si="4"/>
        <v>8.666666666666667E-2</v>
      </c>
      <c r="M173" s="66" t="s">
        <v>810</v>
      </c>
      <c r="N173" s="66">
        <v>2111</v>
      </c>
      <c r="O173" s="66" t="s">
        <v>1093</v>
      </c>
      <c r="P173" s="103" t="s">
        <v>556</v>
      </c>
      <c r="Q173" s="66">
        <v>2111</v>
      </c>
      <c r="R173" s="104" t="s">
        <v>556</v>
      </c>
      <c r="S173" s="115"/>
      <c r="T173" s="115"/>
      <c r="U173" s="115"/>
      <c r="V173" s="115"/>
      <c r="W173" s="115"/>
      <c r="X173" s="115"/>
      <c r="Y173" s="104">
        <f t="shared" si="5"/>
        <v>0</v>
      </c>
      <c r="Z173" s="66" t="s">
        <v>522</v>
      </c>
      <c r="AA173" s="66" t="s">
        <v>818</v>
      </c>
      <c r="AB173" s="66"/>
      <c r="AC173" s="66"/>
      <c r="AD173" s="66" t="s">
        <v>246</v>
      </c>
    </row>
    <row r="174" spans="1:30">
      <c r="A174" s="66">
        <v>172</v>
      </c>
      <c r="B174" s="66" t="s">
        <v>7</v>
      </c>
      <c r="C174" s="66" t="s">
        <v>1086</v>
      </c>
      <c r="D174" s="66" t="s">
        <v>185</v>
      </c>
      <c r="E174" s="114" t="s">
        <v>1181</v>
      </c>
      <c r="F174" s="114" t="s">
        <v>98</v>
      </c>
      <c r="G174" s="66" t="s">
        <v>178</v>
      </c>
      <c r="H174" s="66" t="s">
        <v>1087</v>
      </c>
      <c r="I174" s="66">
        <v>1500</v>
      </c>
      <c r="J174" s="101">
        <v>9000</v>
      </c>
      <c r="K174" s="66">
        <v>180</v>
      </c>
      <c r="L174" s="102">
        <f t="shared" si="4"/>
        <v>0.02</v>
      </c>
      <c r="M174" s="66" t="s">
        <v>810</v>
      </c>
      <c r="N174" s="66">
        <v>2111</v>
      </c>
      <c r="O174" s="66" t="s">
        <v>1088</v>
      </c>
      <c r="P174" s="66" t="s">
        <v>246</v>
      </c>
      <c r="Q174" s="66">
        <v>2233</v>
      </c>
      <c r="R174" s="104" t="s">
        <v>246</v>
      </c>
      <c r="S174" s="115">
        <v>2111</v>
      </c>
      <c r="T174" s="115" t="s">
        <v>1182</v>
      </c>
      <c r="U174" s="115">
        <v>6268439055</v>
      </c>
      <c r="V174" s="115">
        <v>18</v>
      </c>
      <c r="W174" s="115" t="s">
        <v>556</v>
      </c>
      <c r="X174" s="117">
        <v>45240</v>
      </c>
      <c r="Y174" s="104">
        <f t="shared" si="5"/>
        <v>180</v>
      </c>
      <c r="Z174" s="66" t="s">
        <v>522</v>
      </c>
      <c r="AA174" s="66" t="s">
        <v>818</v>
      </c>
      <c r="AB174" s="66"/>
      <c r="AC174" s="66"/>
      <c r="AD174" s="66" t="s">
        <v>246</v>
      </c>
    </row>
    <row r="175" spans="1:30">
      <c r="A175" s="66">
        <v>173</v>
      </c>
      <c r="B175" s="66" t="s">
        <v>7</v>
      </c>
      <c r="C175" s="66" t="s">
        <v>1086</v>
      </c>
      <c r="D175" s="66" t="s">
        <v>185</v>
      </c>
      <c r="E175" s="114" t="s">
        <v>1181</v>
      </c>
      <c r="F175" s="114" t="s">
        <v>98</v>
      </c>
      <c r="G175" s="66" t="s">
        <v>178</v>
      </c>
      <c r="H175" s="66" t="s">
        <v>809</v>
      </c>
      <c r="I175" s="66">
        <v>300</v>
      </c>
      <c r="J175" s="101">
        <v>1800</v>
      </c>
      <c r="K175" s="66">
        <v>300</v>
      </c>
      <c r="L175" s="102">
        <f t="shared" si="4"/>
        <v>0.16666666666666666</v>
      </c>
      <c r="M175" s="66" t="s">
        <v>810</v>
      </c>
      <c r="N175" s="66">
        <v>2111</v>
      </c>
      <c r="O175" s="66" t="s">
        <v>1122</v>
      </c>
      <c r="P175" s="103" t="s">
        <v>556</v>
      </c>
      <c r="Q175" s="66">
        <v>2233</v>
      </c>
      <c r="R175" s="104" t="s">
        <v>246</v>
      </c>
      <c r="S175" s="115">
        <v>2233</v>
      </c>
      <c r="T175" s="115" t="s">
        <v>1183</v>
      </c>
      <c r="U175" s="115">
        <v>8770075296</v>
      </c>
      <c r="V175" s="115">
        <v>20</v>
      </c>
      <c r="W175" s="115" t="s">
        <v>556</v>
      </c>
      <c r="X175" s="117">
        <v>45148</v>
      </c>
      <c r="Y175" s="104">
        <f t="shared" si="5"/>
        <v>200</v>
      </c>
      <c r="Z175" s="66" t="s">
        <v>522</v>
      </c>
      <c r="AA175" s="66" t="s">
        <v>818</v>
      </c>
      <c r="AB175" s="66"/>
      <c r="AC175" s="66"/>
      <c r="AD175" s="66" t="s">
        <v>246</v>
      </c>
    </row>
    <row r="176" spans="1:30">
      <c r="A176" s="66">
        <v>174</v>
      </c>
      <c r="B176" s="66" t="s">
        <v>7</v>
      </c>
      <c r="C176" s="66" t="s">
        <v>1086</v>
      </c>
      <c r="D176" s="66" t="s">
        <v>185</v>
      </c>
      <c r="E176" s="114" t="s">
        <v>1184</v>
      </c>
      <c r="F176" s="114" t="s">
        <v>98</v>
      </c>
      <c r="G176" s="66" t="s">
        <v>178</v>
      </c>
      <c r="H176" s="66" t="s">
        <v>1087</v>
      </c>
      <c r="I176" s="66">
        <v>500</v>
      </c>
      <c r="J176" s="101">
        <v>3000</v>
      </c>
      <c r="K176" s="66">
        <v>450</v>
      </c>
      <c r="L176" s="102">
        <f t="shared" si="4"/>
        <v>0.15</v>
      </c>
      <c r="M176" s="66" t="s">
        <v>810</v>
      </c>
      <c r="N176" s="66">
        <v>2111</v>
      </c>
      <c r="O176" s="66" t="s">
        <v>1122</v>
      </c>
      <c r="P176" s="66" t="s">
        <v>246</v>
      </c>
      <c r="Q176" s="66">
        <v>2111</v>
      </c>
      <c r="R176" s="104" t="s">
        <v>246</v>
      </c>
      <c r="S176" s="115">
        <v>2233</v>
      </c>
      <c r="T176" s="115" t="s">
        <v>1185</v>
      </c>
      <c r="U176" s="115">
        <v>9399282762</v>
      </c>
      <c r="V176" s="115">
        <v>14</v>
      </c>
      <c r="W176" s="115" t="s">
        <v>556</v>
      </c>
      <c r="X176" s="115" t="s">
        <v>817</v>
      </c>
      <c r="Y176" s="104">
        <f t="shared" si="5"/>
        <v>140</v>
      </c>
      <c r="Z176" s="66" t="s">
        <v>522</v>
      </c>
      <c r="AA176" s="66" t="s">
        <v>818</v>
      </c>
      <c r="AB176" s="66"/>
      <c r="AC176" s="66"/>
      <c r="AD176" s="66" t="s">
        <v>246</v>
      </c>
    </row>
    <row r="177" spans="1:30">
      <c r="A177" s="66">
        <v>175</v>
      </c>
      <c r="B177" s="66" t="s">
        <v>7</v>
      </c>
      <c r="C177" s="66" t="s">
        <v>1086</v>
      </c>
      <c r="D177" s="66" t="s">
        <v>185</v>
      </c>
      <c r="E177" s="114" t="s">
        <v>216</v>
      </c>
      <c r="F177" s="114" t="s">
        <v>98</v>
      </c>
      <c r="G177" s="66" t="s">
        <v>178</v>
      </c>
      <c r="H177" s="66" t="s">
        <v>1087</v>
      </c>
      <c r="I177" s="66">
        <v>350</v>
      </c>
      <c r="J177" s="101">
        <v>2100</v>
      </c>
      <c r="K177" s="66">
        <v>700</v>
      </c>
      <c r="L177" s="102">
        <f t="shared" si="4"/>
        <v>0.33333333333333331</v>
      </c>
      <c r="M177" s="66" t="s">
        <v>1163</v>
      </c>
      <c r="N177" s="66">
        <v>2111</v>
      </c>
      <c r="O177" s="66" t="s">
        <v>1093</v>
      </c>
      <c r="P177" s="66" t="s">
        <v>246</v>
      </c>
      <c r="Q177" s="66">
        <v>2233</v>
      </c>
      <c r="R177" s="104" t="s">
        <v>246</v>
      </c>
      <c r="S177" s="115" t="s">
        <v>273</v>
      </c>
      <c r="T177" s="115" t="s">
        <v>1186</v>
      </c>
      <c r="U177" s="115">
        <v>8964909859</v>
      </c>
      <c r="V177" s="115">
        <v>18</v>
      </c>
      <c r="W177" s="115" t="s">
        <v>556</v>
      </c>
      <c r="X177" s="117">
        <v>45179</v>
      </c>
      <c r="Y177" s="104">
        <f t="shared" si="5"/>
        <v>180</v>
      </c>
      <c r="Z177" s="66" t="s">
        <v>1187</v>
      </c>
      <c r="AA177" s="66" t="s">
        <v>176</v>
      </c>
      <c r="AB177" s="66"/>
      <c r="AC177" s="66"/>
      <c r="AD177" s="66" t="s">
        <v>246</v>
      </c>
    </row>
    <row r="178" spans="1:30">
      <c r="A178" s="66">
        <v>176</v>
      </c>
      <c r="B178" s="66" t="s">
        <v>7</v>
      </c>
      <c r="C178" s="66" t="s">
        <v>1086</v>
      </c>
      <c r="D178" s="66" t="s">
        <v>185</v>
      </c>
      <c r="E178" s="114" t="s">
        <v>1188</v>
      </c>
      <c r="F178" s="114" t="s">
        <v>98</v>
      </c>
      <c r="G178" s="66" t="s">
        <v>178</v>
      </c>
      <c r="H178" s="66" t="s">
        <v>1087</v>
      </c>
      <c r="I178" s="66">
        <v>900</v>
      </c>
      <c r="J178" s="101">
        <v>5400</v>
      </c>
      <c r="K178" s="66">
        <v>600</v>
      </c>
      <c r="L178" s="102">
        <f t="shared" si="4"/>
        <v>0.1111111111111111</v>
      </c>
      <c r="M178" s="66" t="s">
        <v>810</v>
      </c>
      <c r="N178" s="66">
        <v>2111</v>
      </c>
      <c r="O178" s="66" t="s">
        <v>1093</v>
      </c>
      <c r="P178" s="66" t="s">
        <v>246</v>
      </c>
      <c r="Q178" s="66">
        <v>2111</v>
      </c>
      <c r="R178" s="104" t="s">
        <v>556</v>
      </c>
      <c r="S178" s="115"/>
      <c r="T178" s="115"/>
      <c r="U178" s="115"/>
      <c r="V178" s="115"/>
      <c r="W178" s="115"/>
      <c r="X178" s="115"/>
      <c r="Y178" s="104">
        <f t="shared" si="5"/>
        <v>0</v>
      </c>
      <c r="Z178" s="66" t="s">
        <v>1092</v>
      </c>
      <c r="AA178" s="66" t="s">
        <v>185</v>
      </c>
      <c r="AB178" s="66"/>
      <c r="AC178" s="66"/>
      <c r="AD178" s="66" t="s">
        <v>246</v>
      </c>
    </row>
    <row r="179" spans="1:30">
      <c r="A179" s="66">
        <v>177</v>
      </c>
      <c r="B179" s="66" t="s">
        <v>7</v>
      </c>
      <c r="C179" s="66" t="s">
        <v>1086</v>
      </c>
      <c r="D179" s="66" t="s">
        <v>185</v>
      </c>
      <c r="E179" s="114" t="s">
        <v>1189</v>
      </c>
      <c r="F179" s="114" t="s">
        <v>98</v>
      </c>
      <c r="G179" s="66" t="s">
        <v>178</v>
      </c>
      <c r="H179" s="66" t="s">
        <v>809</v>
      </c>
      <c r="I179" s="66">
        <v>500</v>
      </c>
      <c r="J179" s="101">
        <v>3000</v>
      </c>
      <c r="K179" s="66">
        <v>180</v>
      </c>
      <c r="L179" s="102">
        <f t="shared" si="4"/>
        <v>0.06</v>
      </c>
      <c r="M179" s="66" t="s">
        <v>810</v>
      </c>
      <c r="N179" s="66">
        <v>2111</v>
      </c>
      <c r="O179" s="66" t="s">
        <v>1093</v>
      </c>
      <c r="P179" s="103" t="s">
        <v>556</v>
      </c>
      <c r="Q179" s="66">
        <v>2233</v>
      </c>
      <c r="R179" s="104" t="s">
        <v>246</v>
      </c>
      <c r="S179" s="115">
        <v>2233</v>
      </c>
      <c r="T179" s="115" t="s">
        <v>1190</v>
      </c>
      <c r="U179" s="115">
        <v>9516236609</v>
      </c>
      <c r="V179" s="115">
        <v>18</v>
      </c>
      <c r="W179" s="115" t="s">
        <v>556</v>
      </c>
      <c r="X179" s="115" t="s">
        <v>817</v>
      </c>
      <c r="Y179" s="104">
        <f t="shared" si="5"/>
        <v>180</v>
      </c>
      <c r="Z179" s="66" t="s">
        <v>162</v>
      </c>
      <c r="AA179" s="66" t="s">
        <v>185</v>
      </c>
      <c r="AB179" s="66"/>
      <c r="AC179" s="66"/>
      <c r="AD179" s="66" t="s">
        <v>246</v>
      </c>
    </row>
    <row r="180" spans="1:30">
      <c r="A180" s="66">
        <v>178</v>
      </c>
      <c r="B180" s="66" t="s">
        <v>7</v>
      </c>
      <c r="C180" s="66" t="s">
        <v>1086</v>
      </c>
      <c r="D180" s="66" t="s">
        <v>185</v>
      </c>
      <c r="E180" s="114" t="s">
        <v>232</v>
      </c>
      <c r="F180" s="114" t="s">
        <v>98</v>
      </c>
      <c r="G180" s="66" t="s">
        <v>178</v>
      </c>
      <c r="H180" s="66" t="s">
        <v>1087</v>
      </c>
      <c r="I180" s="66">
        <v>1000</v>
      </c>
      <c r="J180" s="101">
        <v>6000</v>
      </c>
      <c r="K180" s="66">
        <v>450</v>
      </c>
      <c r="L180" s="102">
        <f t="shared" si="4"/>
        <v>7.4999999999999997E-2</v>
      </c>
      <c r="M180" s="66" t="s">
        <v>810</v>
      </c>
      <c r="N180" s="66">
        <v>2111</v>
      </c>
      <c r="O180" s="66" t="s">
        <v>1088</v>
      </c>
      <c r="P180" s="66" t="s">
        <v>246</v>
      </c>
      <c r="Q180" s="66">
        <v>2233</v>
      </c>
      <c r="R180" s="104" t="s">
        <v>246</v>
      </c>
      <c r="S180" s="115">
        <v>2111</v>
      </c>
      <c r="T180" s="115" t="s">
        <v>1191</v>
      </c>
      <c r="U180" s="115">
        <v>9302689052</v>
      </c>
      <c r="V180" s="115">
        <v>18</v>
      </c>
      <c r="W180" s="115" t="s">
        <v>246</v>
      </c>
      <c r="X180" s="115" t="s">
        <v>888</v>
      </c>
      <c r="Y180" s="104">
        <f t="shared" si="5"/>
        <v>180</v>
      </c>
      <c r="Z180" s="66" t="s">
        <v>170</v>
      </c>
      <c r="AA180" s="66" t="s">
        <v>1192</v>
      </c>
      <c r="AB180" s="66"/>
      <c r="AC180" s="66"/>
      <c r="AD180" s="66" t="s">
        <v>246</v>
      </c>
    </row>
    <row r="181" spans="1:30">
      <c r="A181" s="66">
        <v>179</v>
      </c>
      <c r="B181" s="66" t="s">
        <v>7</v>
      </c>
      <c r="C181" s="66" t="s">
        <v>1086</v>
      </c>
      <c r="D181" s="66" t="s">
        <v>185</v>
      </c>
      <c r="E181" s="114" t="s">
        <v>1193</v>
      </c>
      <c r="F181" s="114" t="s">
        <v>98</v>
      </c>
      <c r="G181" s="66" t="s">
        <v>178</v>
      </c>
      <c r="H181" s="66" t="s">
        <v>1087</v>
      </c>
      <c r="I181" s="66">
        <v>550</v>
      </c>
      <c r="J181" s="101">
        <v>3300</v>
      </c>
      <c r="K181" s="66">
        <v>300</v>
      </c>
      <c r="L181" s="102">
        <f t="shared" si="4"/>
        <v>9.0909090909090912E-2</v>
      </c>
      <c r="M181" s="66" t="s">
        <v>810</v>
      </c>
      <c r="N181" s="66">
        <v>2233</v>
      </c>
      <c r="O181" s="66" t="s">
        <v>1151</v>
      </c>
      <c r="P181" s="66" t="s">
        <v>246</v>
      </c>
      <c r="Q181" s="66">
        <v>2111</v>
      </c>
      <c r="R181" s="104" t="s">
        <v>246</v>
      </c>
      <c r="S181" s="115">
        <v>2233</v>
      </c>
      <c r="T181" s="115" t="s">
        <v>1194</v>
      </c>
      <c r="U181" s="115">
        <v>6263617664</v>
      </c>
      <c r="V181" s="115">
        <v>20</v>
      </c>
      <c r="W181" s="115" t="s">
        <v>556</v>
      </c>
      <c r="X181" s="115" t="s">
        <v>1168</v>
      </c>
      <c r="Y181" s="104">
        <f t="shared" si="5"/>
        <v>200</v>
      </c>
      <c r="Z181" s="66" t="s">
        <v>1169</v>
      </c>
      <c r="AA181" s="66" t="s">
        <v>400</v>
      </c>
      <c r="AB181" s="66"/>
      <c r="AC181" s="66"/>
      <c r="AD181" s="66" t="s">
        <v>246</v>
      </c>
    </row>
    <row r="182" spans="1:30">
      <c r="A182" s="66">
        <v>180</v>
      </c>
      <c r="B182" s="66" t="s">
        <v>7</v>
      </c>
      <c r="C182" s="66" t="s">
        <v>1086</v>
      </c>
      <c r="D182" s="66" t="s">
        <v>185</v>
      </c>
      <c r="E182" s="114" t="s">
        <v>1195</v>
      </c>
      <c r="F182" s="114" t="s">
        <v>98</v>
      </c>
      <c r="G182" s="66" t="s">
        <v>178</v>
      </c>
      <c r="H182" s="66" t="s">
        <v>1087</v>
      </c>
      <c r="I182" s="66">
        <v>500</v>
      </c>
      <c r="J182" s="101">
        <v>3000</v>
      </c>
      <c r="K182" s="66">
        <v>180</v>
      </c>
      <c r="L182" s="102">
        <f t="shared" si="4"/>
        <v>0.06</v>
      </c>
      <c r="M182" s="66" t="s">
        <v>810</v>
      </c>
      <c r="N182" s="66">
        <v>2111</v>
      </c>
      <c r="O182" s="66" t="s">
        <v>1088</v>
      </c>
      <c r="P182" s="66" t="s">
        <v>246</v>
      </c>
      <c r="Q182" s="66">
        <v>2233</v>
      </c>
      <c r="R182" s="104" t="s">
        <v>246</v>
      </c>
      <c r="S182" s="115">
        <v>2121</v>
      </c>
      <c r="T182" s="66" t="s">
        <v>765</v>
      </c>
      <c r="U182" s="66">
        <v>8319453938</v>
      </c>
      <c r="V182" s="115">
        <v>18</v>
      </c>
      <c r="W182" s="115" t="s">
        <v>246</v>
      </c>
      <c r="X182" s="115" t="s">
        <v>817</v>
      </c>
      <c r="Y182" s="104">
        <f t="shared" si="5"/>
        <v>180</v>
      </c>
      <c r="Z182" s="66" t="s">
        <v>156</v>
      </c>
      <c r="AA182" s="66" t="s">
        <v>185</v>
      </c>
      <c r="AB182" s="66"/>
      <c r="AC182" s="66"/>
      <c r="AD182" s="66" t="s">
        <v>246</v>
      </c>
    </row>
    <row r="183" spans="1:30">
      <c r="A183" s="66">
        <v>181</v>
      </c>
      <c r="B183" s="66" t="s">
        <v>7</v>
      </c>
      <c r="C183" s="66" t="s">
        <v>1086</v>
      </c>
      <c r="D183" s="66" t="s">
        <v>185</v>
      </c>
      <c r="E183" s="114" t="s">
        <v>1196</v>
      </c>
      <c r="F183" s="114" t="s">
        <v>98</v>
      </c>
      <c r="G183" s="66" t="s">
        <v>178</v>
      </c>
      <c r="H183" s="66" t="s">
        <v>809</v>
      </c>
      <c r="I183" s="66">
        <v>1500</v>
      </c>
      <c r="J183" s="101">
        <v>9000</v>
      </c>
      <c r="K183" s="66">
        <v>300</v>
      </c>
      <c r="L183" s="102">
        <f t="shared" si="4"/>
        <v>3.3333333333333333E-2</v>
      </c>
      <c r="M183" s="66" t="s">
        <v>810</v>
      </c>
      <c r="N183" s="66">
        <v>2111</v>
      </c>
      <c r="O183" s="66" t="s">
        <v>1122</v>
      </c>
      <c r="P183" s="103" t="s">
        <v>556</v>
      </c>
      <c r="Q183" s="66">
        <v>2111</v>
      </c>
      <c r="R183" s="104" t="s">
        <v>556</v>
      </c>
      <c r="S183" s="121"/>
      <c r="T183" s="115"/>
      <c r="U183" s="115"/>
      <c r="V183" s="115"/>
      <c r="W183" s="115"/>
      <c r="X183" s="122"/>
      <c r="Y183" s="104">
        <f t="shared" si="5"/>
        <v>0</v>
      </c>
      <c r="Z183" s="66" t="s">
        <v>156</v>
      </c>
      <c r="AA183" s="66" t="s">
        <v>185</v>
      </c>
      <c r="AB183" s="66"/>
      <c r="AC183" s="66"/>
      <c r="AD183" s="66" t="s">
        <v>246</v>
      </c>
    </row>
    <row r="184" spans="1:30">
      <c r="A184" s="66">
        <v>182</v>
      </c>
      <c r="B184" s="66" t="s">
        <v>7</v>
      </c>
      <c r="C184" s="66" t="s">
        <v>1086</v>
      </c>
      <c r="D184" s="66" t="s">
        <v>185</v>
      </c>
      <c r="E184" s="114" t="s">
        <v>1197</v>
      </c>
      <c r="F184" s="114" t="s">
        <v>98</v>
      </c>
      <c r="G184" s="66" t="s">
        <v>178</v>
      </c>
      <c r="H184" s="66" t="s">
        <v>809</v>
      </c>
      <c r="I184" s="66">
        <v>1500</v>
      </c>
      <c r="J184" s="101">
        <v>9000</v>
      </c>
      <c r="K184" s="66">
        <v>900</v>
      </c>
      <c r="L184" s="102">
        <f t="shared" si="4"/>
        <v>0.1</v>
      </c>
      <c r="M184" s="66" t="s">
        <v>810</v>
      </c>
      <c r="N184" s="66">
        <v>2111</v>
      </c>
      <c r="O184" s="66" t="s">
        <v>1093</v>
      </c>
      <c r="P184" s="103" t="s">
        <v>556</v>
      </c>
      <c r="Q184" s="103"/>
      <c r="R184" s="104" t="s">
        <v>246</v>
      </c>
      <c r="S184" s="115">
        <v>2233</v>
      </c>
      <c r="T184" s="115" t="s">
        <v>1198</v>
      </c>
      <c r="U184" s="115"/>
      <c r="V184" s="115">
        <v>18</v>
      </c>
      <c r="W184" s="115" t="s">
        <v>556</v>
      </c>
      <c r="X184" s="115" t="s">
        <v>881</v>
      </c>
      <c r="Y184" s="104">
        <f t="shared" si="5"/>
        <v>180</v>
      </c>
      <c r="Z184" s="66" t="s">
        <v>528</v>
      </c>
      <c r="AA184" s="66" t="s">
        <v>575</v>
      </c>
      <c r="AB184" s="66"/>
      <c r="AC184" s="66"/>
      <c r="AD184" s="66" t="s">
        <v>246</v>
      </c>
    </row>
    <row r="185" spans="1:30">
      <c r="A185" s="66">
        <v>183</v>
      </c>
      <c r="B185" s="66" t="s">
        <v>7</v>
      </c>
      <c r="C185" s="66" t="s">
        <v>1086</v>
      </c>
      <c r="D185" s="66" t="s">
        <v>185</v>
      </c>
      <c r="E185" s="114" t="s">
        <v>1199</v>
      </c>
      <c r="F185" s="114" t="s">
        <v>98</v>
      </c>
      <c r="G185" s="66" t="s">
        <v>178</v>
      </c>
      <c r="H185" s="66" t="s">
        <v>1087</v>
      </c>
      <c r="I185" s="66">
        <v>550</v>
      </c>
      <c r="J185" s="101">
        <v>3300</v>
      </c>
      <c r="K185" s="66">
        <v>450</v>
      </c>
      <c r="L185" s="102">
        <f t="shared" si="4"/>
        <v>0.13636363636363635</v>
      </c>
      <c r="M185" s="66" t="s">
        <v>810</v>
      </c>
      <c r="N185" s="66">
        <v>2233</v>
      </c>
      <c r="O185" s="103" t="s">
        <v>1107</v>
      </c>
      <c r="P185" s="66" t="s">
        <v>246</v>
      </c>
      <c r="Q185" s="103"/>
      <c r="R185" s="104" t="s">
        <v>556</v>
      </c>
      <c r="S185" s="115"/>
      <c r="T185" s="115"/>
      <c r="U185" s="115"/>
      <c r="V185" s="115"/>
      <c r="W185" s="115"/>
      <c r="X185" s="115"/>
      <c r="Y185" s="104">
        <f t="shared" si="5"/>
        <v>0</v>
      </c>
      <c r="Z185" s="66" t="s">
        <v>522</v>
      </c>
      <c r="AA185" s="66" t="s">
        <v>818</v>
      </c>
      <c r="AB185" s="66"/>
      <c r="AC185" s="66"/>
      <c r="AD185" s="66" t="s">
        <v>246</v>
      </c>
    </row>
    <row r="186" spans="1:30">
      <c r="A186" s="66">
        <v>184</v>
      </c>
      <c r="B186" s="66" t="s">
        <v>7</v>
      </c>
      <c r="C186" s="66" t="s">
        <v>1200</v>
      </c>
      <c r="D186" s="66" t="s">
        <v>198</v>
      </c>
      <c r="E186" s="66" t="s">
        <v>1201</v>
      </c>
      <c r="F186" s="66" t="s">
        <v>198</v>
      </c>
      <c r="G186" s="66" t="s">
        <v>125</v>
      </c>
      <c r="H186" s="66" t="s">
        <v>809</v>
      </c>
      <c r="I186" s="108">
        <v>250</v>
      </c>
      <c r="J186" s="101">
        <v>1500</v>
      </c>
      <c r="K186" s="66">
        <v>780</v>
      </c>
      <c r="L186" s="102">
        <f t="shared" si="4"/>
        <v>0.52</v>
      </c>
      <c r="M186" s="66" t="s">
        <v>810</v>
      </c>
      <c r="N186" s="66">
        <v>2233</v>
      </c>
      <c r="O186" s="66" t="s">
        <v>1202</v>
      </c>
      <c r="P186" s="103" t="s">
        <v>556</v>
      </c>
      <c r="Q186" s="103"/>
      <c r="R186" s="104" t="s">
        <v>246</v>
      </c>
      <c r="S186" s="123">
        <v>2233</v>
      </c>
      <c r="T186" s="124" t="s">
        <v>1203</v>
      </c>
      <c r="U186" s="124">
        <v>7247620463</v>
      </c>
      <c r="V186" s="123">
        <v>19</v>
      </c>
      <c r="W186" s="123" t="s">
        <v>556</v>
      </c>
      <c r="X186" s="123" t="s">
        <v>868</v>
      </c>
      <c r="Y186" s="104">
        <f t="shared" si="5"/>
        <v>190</v>
      </c>
      <c r="Z186" s="66" t="s">
        <v>540</v>
      </c>
      <c r="AA186" s="66" t="s">
        <v>198</v>
      </c>
      <c r="AB186" s="66"/>
      <c r="AC186" s="66"/>
      <c r="AD186" s="66" t="s">
        <v>246</v>
      </c>
    </row>
    <row r="187" spans="1:30">
      <c r="A187" s="66">
        <v>185</v>
      </c>
      <c r="B187" s="66" t="s">
        <v>7</v>
      </c>
      <c r="C187" s="66" t="s">
        <v>1200</v>
      </c>
      <c r="D187" s="66" t="s">
        <v>198</v>
      </c>
      <c r="E187" s="66" t="s">
        <v>1204</v>
      </c>
      <c r="F187" s="66" t="s">
        <v>198</v>
      </c>
      <c r="G187" s="66" t="s">
        <v>125</v>
      </c>
      <c r="H187" s="66" t="s">
        <v>809</v>
      </c>
      <c r="I187" s="108">
        <v>650</v>
      </c>
      <c r="J187" s="101">
        <v>3900</v>
      </c>
      <c r="K187" s="66">
        <v>180</v>
      </c>
      <c r="L187" s="102">
        <f t="shared" si="4"/>
        <v>4.6153846153846156E-2</v>
      </c>
      <c r="M187" s="66" t="s">
        <v>810</v>
      </c>
      <c r="N187" s="66">
        <v>2233</v>
      </c>
      <c r="O187" s="66" t="s">
        <v>1202</v>
      </c>
      <c r="P187" s="103" t="s">
        <v>556</v>
      </c>
      <c r="Q187" s="103"/>
      <c r="R187" s="104" t="s">
        <v>246</v>
      </c>
      <c r="S187" s="125">
        <v>2233</v>
      </c>
      <c r="T187" s="125" t="s">
        <v>1205</v>
      </c>
      <c r="U187" s="125">
        <v>7804096962</v>
      </c>
      <c r="V187" s="125">
        <v>20</v>
      </c>
      <c r="W187" s="125" t="s">
        <v>556</v>
      </c>
      <c r="X187" s="125" t="s">
        <v>902</v>
      </c>
      <c r="Y187" s="104">
        <f t="shared" si="5"/>
        <v>200</v>
      </c>
      <c r="Z187" s="66" t="s">
        <v>467</v>
      </c>
      <c r="AA187" s="66" t="s">
        <v>1206</v>
      </c>
      <c r="AB187" s="66" t="s">
        <v>540</v>
      </c>
      <c r="AC187" s="66" t="s">
        <v>198</v>
      </c>
      <c r="AD187" s="66" t="s">
        <v>246</v>
      </c>
    </row>
    <row r="188" spans="1:30">
      <c r="A188" s="66">
        <v>186</v>
      </c>
      <c r="B188" s="66" t="s">
        <v>7</v>
      </c>
      <c r="C188" s="66" t="s">
        <v>1200</v>
      </c>
      <c r="D188" s="66" t="s">
        <v>198</v>
      </c>
      <c r="E188" s="66" t="s">
        <v>1207</v>
      </c>
      <c r="F188" s="66" t="s">
        <v>198</v>
      </c>
      <c r="G188" s="66" t="s">
        <v>125</v>
      </c>
      <c r="H188" s="66" t="s">
        <v>809</v>
      </c>
      <c r="I188" s="108">
        <v>300</v>
      </c>
      <c r="J188" s="101">
        <v>1800</v>
      </c>
      <c r="K188" s="66">
        <v>300</v>
      </c>
      <c r="L188" s="102">
        <f t="shared" si="4"/>
        <v>0.16666666666666666</v>
      </c>
      <c r="M188" s="66" t="s">
        <v>810</v>
      </c>
      <c r="N188" s="66">
        <v>2233</v>
      </c>
      <c r="O188" s="66" t="s">
        <v>1202</v>
      </c>
      <c r="P188" s="103" t="s">
        <v>556</v>
      </c>
      <c r="Q188" s="103"/>
      <c r="R188" s="104" t="s">
        <v>246</v>
      </c>
      <c r="S188" s="125">
        <v>2233</v>
      </c>
      <c r="T188" s="125" t="s">
        <v>1208</v>
      </c>
      <c r="U188" s="125">
        <v>7610582619</v>
      </c>
      <c r="V188" s="125">
        <v>39</v>
      </c>
      <c r="W188" s="125" t="s">
        <v>556</v>
      </c>
      <c r="X188" s="126">
        <v>44937</v>
      </c>
      <c r="Y188" s="104">
        <f t="shared" si="5"/>
        <v>390</v>
      </c>
      <c r="Z188" s="66" t="s">
        <v>1209</v>
      </c>
      <c r="AA188" s="66" t="s">
        <v>1210</v>
      </c>
      <c r="AB188" s="66"/>
      <c r="AC188" s="66"/>
      <c r="AD188" s="66" t="s">
        <v>246</v>
      </c>
    </row>
    <row r="189" spans="1:30">
      <c r="A189" s="66">
        <v>187</v>
      </c>
      <c r="B189" s="66" t="s">
        <v>7</v>
      </c>
      <c r="C189" s="66" t="s">
        <v>1200</v>
      </c>
      <c r="D189" s="66" t="s">
        <v>198</v>
      </c>
      <c r="E189" s="66" t="s">
        <v>1211</v>
      </c>
      <c r="F189" s="66" t="s">
        <v>124</v>
      </c>
      <c r="G189" s="66" t="s">
        <v>125</v>
      </c>
      <c r="H189" s="66" t="s">
        <v>809</v>
      </c>
      <c r="I189" s="108">
        <v>400</v>
      </c>
      <c r="J189" s="101">
        <v>2400</v>
      </c>
      <c r="K189" s="66">
        <v>450</v>
      </c>
      <c r="L189" s="102">
        <f t="shared" si="4"/>
        <v>0.1875</v>
      </c>
      <c r="M189" s="66" t="s">
        <v>810</v>
      </c>
      <c r="N189" s="66">
        <v>2233</v>
      </c>
      <c r="O189" s="66" t="s">
        <v>1202</v>
      </c>
      <c r="P189" s="103" t="s">
        <v>556</v>
      </c>
      <c r="Q189" s="103"/>
      <c r="R189" s="104" t="s">
        <v>246</v>
      </c>
      <c r="S189" s="125">
        <v>2233</v>
      </c>
      <c r="T189" s="127" t="s">
        <v>1212</v>
      </c>
      <c r="U189" s="127">
        <v>7803077714</v>
      </c>
      <c r="V189" s="125">
        <v>18</v>
      </c>
      <c r="W189" s="125" t="s">
        <v>556</v>
      </c>
      <c r="X189" s="128">
        <v>45180</v>
      </c>
      <c r="Y189" s="104">
        <f t="shared" si="5"/>
        <v>180</v>
      </c>
      <c r="Z189" s="66" t="s">
        <v>1213</v>
      </c>
      <c r="AA189" s="66" t="s">
        <v>1214</v>
      </c>
      <c r="AB189" s="66" t="s">
        <v>540</v>
      </c>
      <c r="AC189" s="66" t="s">
        <v>198</v>
      </c>
      <c r="AD189" s="66" t="s">
        <v>246</v>
      </c>
    </row>
    <row r="190" spans="1:30">
      <c r="A190" s="66">
        <v>188</v>
      </c>
      <c r="B190" s="66" t="s">
        <v>7</v>
      </c>
      <c r="C190" s="66" t="s">
        <v>1200</v>
      </c>
      <c r="D190" s="66" t="s">
        <v>198</v>
      </c>
      <c r="E190" s="66" t="s">
        <v>1215</v>
      </c>
      <c r="F190" s="66" t="s">
        <v>198</v>
      </c>
      <c r="G190" s="66" t="s">
        <v>125</v>
      </c>
      <c r="H190" s="66" t="s">
        <v>809</v>
      </c>
      <c r="I190" s="66">
        <v>300</v>
      </c>
      <c r="J190" s="101">
        <v>1800</v>
      </c>
      <c r="K190" s="66">
        <v>700</v>
      </c>
      <c r="L190" s="102">
        <f t="shared" si="4"/>
        <v>0.3888888888888889</v>
      </c>
      <c r="M190" s="66" t="s">
        <v>810</v>
      </c>
      <c r="N190" s="66">
        <v>2233</v>
      </c>
      <c r="O190" s="66" t="s">
        <v>1202</v>
      </c>
      <c r="P190" s="103" t="s">
        <v>556</v>
      </c>
      <c r="Q190" s="103"/>
      <c r="R190" s="104" t="s">
        <v>556</v>
      </c>
      <c r="S190" s="125"/>
      <c r="T190" s="125"/>
      <c r="U190" s="125"/>
      <c r="V190" s="125"/>
      <c r="W190" s="125"/>
      <c r="X190" s="125"/>
      <c r="Y190" s="104">
        <f t="shared" si="5"/>
        <v>0</v>
      </c>
      <c r="Z190" s="66" t="s">
        <v>540</v>
      </c>
      <c r="AA190" s="66" t="s">
        <v>198</v>
      </c>
      <c r="AB190" s="66"/>
      <c r="AC190" s="66"/>
      <c r="AD190" s="66" t="s">
        <v>246</v>
      </c>
    </row>
    <row r="191" spans="1:30">
      <c r="A191" s="66">
        <v>189</v>
      </c>
      <c r="B191" s="66" t="s">
        <v>7</v>
      </c>
      <c r="C191" s="66" t="s">
        <v>1200</v>
      </c>
      <c r="D191" s="66" t="s">
        <v>198</v>
      </c>
      <c r="E191" s="66" t="s">
        <v>1216</v>
      </c>
      <c r="F191" s="66" t="s">
        <v>198</v>
      </c>
      <c r="G191" s="66" t="s">
        <v>125</v>
      </c>
      <c r="H191" s="66" t="s">
        <v>809</v>
      </c>
      <c r="I191" s="66">
        <v>500</v>
      </c>
      <c r="J191" s="101">
        <v>3000</v>
      </c>
      <c r="K191" s="66">
        <v>600</v>
      </c>
      <c r="L191" s="102">
        <f t="shared" si="4"/>
        <v>0.2</v>
      </c>
      <c r="M191" s="66" t="s">
        <v>810</v>
      </c>
      <c r="N191" s="66">
        <v>2233</v>
      </c>
      <c r="O191" s="66" t="s">
        <v>1202</v>
      </c>
      <c r="P191" s="103" t="s">
        <v>556</v>
      </c>
      <c r="Q191" s="103"/>
      <c r="R191" s="104" t="s">
        <v>246</v>
      </c>
      <c r="S191" s="125">
        <v>2233</v>
      </c>
      <c r="T191" s="125" t="s">
        <v>1217</v>
      </c>
      <c r="U191" s="125">
        <v>6263625399</v>
      </c>
      <c r="V191" s="125">
        <v>18</v>
      </c>
      <c r="W191" s="125" t="s">
        <v>556</v>
      </c>
      <c r="X191" s="125" t="s">
        <v>924</v>
      </c>
      <c r="Y191" s="104">
        <f t="shared" si="5"/>
        <v>180</v>
      </c>
      <c r="Z191" s="66" t="s">
        <v>1218</v>
      </c>
      <c r="AA191" s="66" t="s">
        <v>198</v>
      </c>
      <c r="AB191" s="66" t="s">
        <v>540</v>
      </c>
      <c r="AC191" s="66" t="s">
        <v>198</v>
      </c>
      <c r="AD191" s="66" t="s">
        <v>246</v>
      </c>
    </row>
    <row r="192" spans="1:30">
      <c r="A192" s="66">
        <v>190</v>
      </c>
      <c r="B192" s="66" t="s">
        <v>7</v>
      </c>
      <c r="C192" s="66" t="s">
        <v>1200</v>
      </c>
      <c r="D192" s="66" t="s">
        <v>198</v>
      </c>
      <c r="E192" s="66" t="s">
        <v>1219</v>
      </c>
      <c r="F192" s="66" t="s">
        <v>198</v>
      </c>
      <c r="G192" s="66" t="s">
        <v>125</v>
      </c>
      <c r="H192" s="66" t="s">
        <v>809</v>
      </c>
      <c r="I192" s="66">
        <v>500</v>
      </c>
      <c r="J192" s="101">
        <v>3000</v>
      </c>
      <c r="K192" s="66">
        <v>180</v>
      </c>
      <c r="L192" s="102">
        <f t="shared" si="4"/>
        <v>0.06</v>
      </c>
      <c r="M192" s="66" t="s">
        <v>810</v>
      </c>
      <c r="N192" s="66">
        <v>2233</v>
      </c>
      <c r="O192" s="66" t="s">
        <v>1202</v>
      </c>
      <c r="P192" s="103" t="s">
        <v>556</v>
      </c>
      <c r="Q192" s="103"/>
      <c r="R192" s="104" t="s">
        <v>246</v>
      </c>
      <c r="S192" s="125">
        <v>2233</v>
      </c>
      <c r="T192" s="125" t="s">
        <v>1220</v>
      </c>
      <c r="U192" s="125">
        <v>7828980710</v>
      </c>
      <c r="V192" s="125">
        <v>15</v>
      </c>
      <c r="W192" s="125" t="s">
        <v>556</v>
      </c>
      <c r="X192" s="125" t="s">
        <v>924</v>
      </c>
      <c r="Y192" s="104">
        <f t="shared" si="5"/>
        <v>150</v>
      </c>
      <c r="Z192" s="66" t="s">
        <v>1218</v>
      </c>
      <c r="AA192" s="66" t="s">
        <v>198</v>
      </c>
      <c r="AB192" s="66" t="s">
        <v>540</v>
      </c>
      <c r="AC192" s="66" t="s">
        <v>198</v>
      </c>
      <c r="AD192" s="66" t="s">
        <v>246</v>
      </c>
    </row>
    <row r="193" spans="1:30">
      <c r="A193" s="66">
        <v>191</v>
      </c>
      <c r="B193" s="66" t="s">
        <v>7</v>
      </c>
      <c r="C193" s="66" t="s">
        <v>1200</v>
      </c>
      <c r="D193" s="66" t="s">
        <v>198</v>
      </c>
      <c r="E193" s="66" t="s">
        <v>1221</v>
      </c>
      <c r="F193" s="66" t="s">
        <v>198</v>
      </c>
      <c r="G193" s="66" t="s">
        <v>125</v>
      </c>
      <c r="H193" s="66" t="s">
        <v>809</v>
      </c>
      <c r="I193" s="66">
        <v>300</v>
      </c>
      <c r="J193" s="101">
        <v>1800</v>
      </c>
      <c r="K193" s="66">
        <v>450</v>
      </c>
      <c r="L193" s="102">
        <f t="shared" si="4"/>
        <v>0.25</v>
      </c>
      <c r="M193" s="66" t="s">
        <v>810</v>
      </c>
      <c r="N193" s="66">
        <v>2233</v>
      </c>
      <c r="O193" s="66" t="s">
        <v>1202</v>
      </c>
      <c r="P193" s="103" t="s">
        <v>556</v>
      </c>
      <c r="Q193" s="66"/>
      <c r="R193" s="104" t="s">
        <v>246</v>
      </c>
      <c r="S193" s="125">
        <v>2233</v>
      </c>
      <c r="T193" s="127" t="s">
        <v>1222</v>
      </c>
      <c r="U193" s="127">
        <v>8989611080</v>
      </c>
      <c r="V193" s="125">
        <v>18</v>
      </c>
      <c r="W193" s="125" t="s">
        <v>556</v>
      </c>
      <c r="X193" s="128">
        <v>45271</v>
      </c>
      <c r="Y193" s="104">
        <f t="shared" si="5"/>
        <v>180</v>
      </c>
      <c r="Z193" s="66" t="s">
        <v>540</v>
      </c>
      <c r="AA193" s="66" t="s">
        <v>198</v>
      </c>
      <c r="AB193" s="66"/>
      <c r="AC193" s="66"/>
      <c r="AD193" s="66" t="s">
        <v>246</v>
      </c>
    </row>
    <row r="194" spans="1:30">
      <c r="A194" s="66">
        <v>192</v>
      </c>
      <c r="B194" s="66" t="s">
        <v>7</v>
      </c>
      <c r="C194" s="66" t="s">
        <v>1200</v>
      </c>
      <c r="D194" s="66" t="s">
        <v>198</v>
      </c>
      <c r="E194" s="66" t="s">
        <v>1223</v>
      </c>
      <c r="F194" s="66" t="s">
        <v>198</v>
      </c>
      <c r="G194" s="66" t="s">
        <v>125</v>
      </c>
      <c r="H194" s="66" t="s">
        <v>809</v>
      </c>
      <c r="I194" s="66">
        <v>350</v>
      </c>
      <c r="J194" s="101">
        <v>2100</v>
      </c>
      <c r="K194" s="66">
        <v>300</v>
      </c>
      <c r="L194" s="102">
        <f t="shared" si="4"/>
        <v>0.14285714285714285</v>
      </c>
      <c r="M194" s="66" t="s">
        <v>810</v>
      </c>
      <c r="N194" s="66">
        <v>2233</v>
      </c>
      <c r="O194" s="66" t="s">
        <v>1202</v>
      </c>
      <c r="P194" s="103" t="s">
        <v>556</v>
      </c>
      <c r="Q194" s="66"/>
      <c r="R194" s="104" t="s">
        <v>556</v>
      </c>
      <c r="S194" s="125"/>
      <c r="T194" s="125"/>
      <c r="U194" s="125"/>
      <c r="V194" s="125"/>
      <c r="W194" s="125"/>
      <c r="X194" s="125"/>
      <c r="Y194" s="104">
        <f t="shared" si="5"/>
        <v>0</v>
      </c>
      <c r="Z194" s="66" t="s">
        <v>1224</v>
      </c>
      <c r="AA194" s="66" t="s">
        <v>198</v>
      </c>
      <c r="AB194" s="66" t="s">
        <v>109</v>
      </c>
      <c r="AC194" s="66" t="s">
        <v>1225</v>
      </c>
      <c r="AD194" s="66" t="s">
        <v>246</v>
      </c>
    </row>
    <row r="195" spans="1:30">
      <c r="A195" s="66">
        <v>193</v>
      </c>
      <c r="B195" s="66" t="s">
        <v>7</v>
      </c>
      <c r="C195" s="66" t="s">
        <v>1200</v>
      </c>
      <c r="D195" s="66" t="s">
        <v>198</v>
      </c>
      <c r="E195" s="66" t="s">
        <v>1226</v>
      </c>
      <c r="F195" s="66" t="s">
        <v>198</v>
      </c>
      <c r="G195" s="66" t="s">
        <v>125</v>
      </c>
      <c r="H195" s="66" t="s">
        <v>809</v>
      </c>
      <c r="I195" s="66">
        <v>500</v>
      </c>
      <c r="J195" s="101">
        <v>3000</v>
      </c>
      <c r="K195" s="66">
        <v>180</v>
      </c>
      <c r="L195" s="102">
        <f t="shared" si="4"/>
        <v>0.06</v>
      </c>
      <c r="M195" s="66" t="s">
        <v>810</v>
      </c>
      <c r="N195" s="66">
        <v>2233</v>
      </c>
      <c r="O195" s="66" t="s">
        <v>1202</v>
      </c>
      <c r="P195" s="103" t="s">
        <v>556</v>
      </c>
      <c r="Q195" s="103"/>
      <c r="R195" s="104" t="s">
        <v>556</v>
      </c>
      <c r="S195" s="125"/>
      <c r="T195" s="125"/>
      <c r="U195" s="125"/>
      <c r="V195" s="125"/>
      <c r="W195" s="125"/>
      <c r="X195" s="125"/>
      <c r="Y195" s="104">
        <f t="shared" si="5"/>
        <v>0</v>
      </c>
      <c r="Z195" s="66" t="s">
        <v>1227</v>
      </c>
      <c r="AA195" s="66" t="s">
        <v>198</v>
      </c>
      <c r="AB195" s="66" t="s">
        <v>540</v>
      </c>
      <c r="AC195" s="66" t="s">
        <v>198</v>
      </c>
      <c r="AD195" s="66" t="s">
        <v>246</v>
      </c>
    </row>
    <row r="196" spans="1:30">
      <c r="A196" s="66">
        <v>194</v>
      </c>
      <c r="B196" s="66" t="s">
        <v>7</v>
      </c>
      <c r="C196" s="66" t="s">
        <v>1200</v>
      </c>
      <c r="D196" s="66" t="s">
        <v>198</v>
      </c>
      <c r="E196" s="66" t="s">
        <v>1228</v>
      </c>
      <c r="F196" s="66" t="s">
        <v>124</v>
      </c>
      <c r="G196" s="66" t="s">
        <v>125</v>
      </c>
      <c r="H196" s="66" t="s">
        <v>809</v>
      </c>
      <c r="I196" s="66">
        <v>500</v>
      </c>
      <c r="J196" s="101">
        <v>3000</v>
      </c>
      <c r="K196" s="66">
        <v>300</v>
      </c>
      <c r="L196" s="102">
        <f t="shared" ref="L196:L259" si="6">K196/J196</f>
        <v>0.1</v>
      </c>
      <c r="M196" s="66" t="s">
        <v>810</v>
      </c>
      <c r="N196" s="66">
        <v>2233</v>
      </c>
      <c r="O196" s="66" t="s">
        <v>1202</v>
      </c>
      <c r="P196" s="103" t="s">
        <v>556</v>
      </c>
      <c r="Q196" s="103"/>
      <c r="R196" s="104" t="s">
        <v>246</v>
      </c>
      <c r="S196" s="125">
        <v>2233</v>
      </c>
      <c r="T196" s="127" t="s">
        <v>1229</v>
      </c>
      <c r="U196" s="127">
        <v>6260634460</v>
      </c>
      <c r="V196" s="125">
        <v>60</v>
      </c>
      <c r="W196" s="125" t="s">
        <v>556</v>
      </c>
      <c r="X196" s="125" t="s">
        <v>1230</v>
      </c>
      <c r="Y196" s="104">
        <f t="shared" ref="Y196:Y245" si="7">V196*10</f>
        <v>600</v>
      </c>
      <c r="Z196" s="66" t="s">
        <v>1231</v>
      </c>
      <c r="AA196" s="66" t="s">
        <v>1210</v>
      </c>
      <c r="AB196" s="66" t="s">
        <v>540</v>
      </c>
      <c r="AC196" s="66" t="s">
        <v>198</v>
      </c>
      <c r="AD196" s="66" t="s">
        <v>246</v>
      </c>
    </row>
    <row r="197" spans="1:30">
      <c r="A197" s="66">
        <v>195</v>
      </c>
      <c r="B197" s="66" t="s">
        <v>7</v>
      </c>
      <c r="C197" s="66" t="s">
        <v>1200</v>
      </c>
      <c r="D197" s="66" t="s">
        <v>198</v>
      </c>
      <c r="E197" s="66" t="s">
        <v>475</v>
      </c>
      <c r="F197" s="66" t="s">
        <v>124</v>
      </c>
      <c r="G197" s="66" t="s">
        <v>125</v>
      </c>
      <c r="H197" s="66" t="s">
        <v>809</v>
      </c>
      <c r="I197" s="108">
        <v>250</v>
      </c>
      <c r="J197" s="101">
        <v>1500</v>
      </c>
      <c r="K197" s="66">
        <v>900</v>
      </c>
      <c r="L197" s="102">
        <f t="shared" si="6"/>
        <v>0.6</v>
      </c>
      <c r="M197" s="66" t="s">
        <v>810</v>
      </c>
      <c r="N197" s="66">
        <v>2233</v>
      </c>
      <c r="O197" s="66" t="s">
        <v>1202</v>
      </c>
      <c r="P197" s="103" t="s">
        <v>556</v>
      </c>
      <c r="Q197" s="66"/>
      <c r="R197" s="104" t="s">
        <v>246</v>
      </c>
      <c r="S197" s="125">
        <v>2233</v>
      </c>
      <c r="T197" s="127" t="s">
        <v>1232</v>
      </c>
      <c r="U197" s="127">
        <v>6264533119</v>
      </c>
      <c r="V197" s="125">
        <v>11</v>
      </c>
      <c r="W197" s="125" t="s">
        <v>556</v>
      </c>
      <c r="X197" s="125" t="s">
        <v>1039</v>
      </c>
      <c r="Y197" s="104">
        <f t="shared" si="7"/>
        <v>110</v>
      </c>
      <c r="Z197" s="66" t="s">
        <v>1233</v>
      </c>
      <c r="AA197" s="66" t="s">
        <v>1210</v>
      </c>
      <c r="AB197" s="66" t="s">
        <v>540</v>
      </c>
      <c r="AC197" s="66" t="s">
        <v>198</v>
      </c>
      <c r="AD197" s="66" t="s">
        <v>246</v>
      </c>
    </row>
    <row r="198" spans="1:30">
      <c r="A198" s="66">
        <v>196</v>
      </c>
      <c r="B198" s="66" t="s">
        <v>7</v>
      </c>
      <c r="C198" s="66" t="s">
        <v>1200</v>
      </c>
      <c r="D198" s="66" t="s">
        <v>198</v>
      </c>
      <c r="E198" s="66" t="s">
        <v>1234</v>
      </c>
      <c r="F198" s="66" t="s">
        <v>124</v>
      </c>
      <c r="G198" s="66" t="s">
        <v>125</v>
      </c>
      <c r="H198" s="66" t="s">
        <v>809</v>
      </c>
      <c r="I198" s="108">
        <v>650</v>
      </c>
      <c r="J198" s="101">
        <v>3900</v>
      </c>
      <c r="K198" s="66">
        <v>450</v>
      </c>
      <c r="L198" s="102">
        <f t="shared" si="6"/>
        <v>0.11538461538461539</v>
      </c>
      <c r="M198" s="66" t="s">
        <v>810</v>
      </c>
      <c r="N198" s="66">
        <v>2233</v>
      </c>
      <c r="O198" s="66" t="s">
        <v>1202</v>
      </c>
      <c r="P198" s="103" t="s">
        <v>556</v>
      </c>
      <c r="Q198" s="103"/>
      <c r="R198" s="104" t="s">
        <v>556</v>
      </c>
      <c r="S198" s="125"/>
      <c r="T198" s="125"/>
      <c r="U198" s="125"/>
      <c r="V198" s="125"/>
      <c r="W198" s="125"/>
      <c r="X198" s="125"/>
      <c r="Y198" s="104">
        <f t="shared" si="7"/>
        <v>0</v>
      </c>
      <c r="Z198" s="66" t="s">
        <v>1233</v>
      </c>
      <c r="AA198" s="66" t="s">
        <v>1210</v>
      </c>
      <c r="AB198" s="66" t="s">
        <v>540</v>
      </c>
      <c r="AC198" s="66" t="s">
        <v>198</v>
      </c>
      <c r="AD198" s="66" t="s">
        <v>246</v>
      </c>
    </row>
    <row r="199" spans="1:30">
      <c r="A199" s="66">
        <v>197</v>
      </c>
      <c r="B199" s="66" t="s">
        <v>7</v>
      </c>
      <c r="C199" s="66" t="s">
        <v>1200</v>
      </c>
      <c r="D199" s="66" t="s">
        <v>198</v>
      </c>
      <c r="E199" s="66" t="s">
        <v>1235</v>
      </c>
      <c r="F199" s="66" t="s">
        <v>198</v>
      </c>
      <c r="G199" s="66" t="s">
        <v>125</v>
      </c>
      <c r="H199" s="66" t="s">
        <v>809</v>
      </c>
      <c r="I199" s="108">
        <v>300</v>
      </c>
      <c r="J199" s="101">
        <v>1800</v>
      </c>
      <c r="K199" s="66">
        <v>120</v>
      </c>
      <c r="L199" s="102">
        <f t="shared" si="6"/>
        <v>6.6666666666666666E-2</v>
      </c>
      <c r="M199" s="66" t="s">
        <v>810</v>
      </c>
      <c r="N199" s="66">
        <v>2233</v>
      </c>
      <c r="O199" s="66" t="s">
        <v>1202</v>
      </c>
      <c r="P199" s="103" t="s">
        <v>556</v>
      </c>
      <c r="Q199" s="103"/>
      <c r="R199" s="104" t="s">
        <v>246</v>
      </c>
      <c r="S199" s="125">
        <v>2233</v>
      </c>
      <c r="T199" s="127" t="s">
        <v>1236</v>
      </c>
      <c r="U199" s="127">
        <v>8305111924</v>
      </c>
      <c r="V199" s="125">
        <v>48</v>
      </c>
      <c r="W199" s="125" t="s">
        <v>556</v>
      </c>
      <c r="X199" s="128">
        <v>45210</v>
      </c>
      <c r="Y199" s="104">
        <f t="shared" si="7"/>
        <v>480</v>
      </c>
      <c r="Z199" s="66" t="s">
        <v>1237</v>
      </c>
      <c r="AA199" s="66" t="s">
        <v>1238</v>
      </c>
      <c r="AB199" s="66" t="s">
        <v>540</v>
      </c>
      <c r="AC199" s="66" t="s">
        <v>198</v>
      </c>
      <c r="AD199" s="66" t="s">
        <v>246</v>
      </c>
    </row>
    <row r="200" spans="1:30">
      <c r="A200" s="66">
        <v>198</v>
      </c>
      <c r="B200" s="66" t="s">
        <v>7</v>
      </c>
      <c r="C200" s="66" t="s">
        <v>1200</v>
      </c>
      <c r="D200" s="66" t="s">
        <v>198</v>
      </c>
      <c r="E200" s="66" t="s">
        <v>1239</v>
      </c>
      <c r="F200" s="66" t="s">
        <v>198</v>
      </c>
      <c r="G200" s="66" t="s">
        <v>125</v>
      </c>
      <c r="H200" s="66" t="s">
        <v>809</v>
      </c>
      <c r="I200" s="108">
        <v>400</v>
      </c>
      <c r="J200" s="101">
        <v>2400</v>
      </c>
      <c r="K200" s="66">
        <v>500</v>
      </c>
      <c r="L200" s="102">
        <f t="shared" si="6"/>
        <v>0.20833333333333334</v>
      </c>
      <c r="M200" s="66" t="s">
        <v>810</v>
      </c>
      <c r="N200" s="66">
        <v>2233</v>
      </c>
      <c r="O200" s="66" t="s">
        <v>1202</v>
      </c>
      <c r="P200" s="103" t="s">
        <v>556</v>
      </c>
      <c r="Q200" s="103"/>
      <c r="R200" s="104" t="s">
        <v>246</v>
      </c>
      <c r="S200" s="125">
        <v>2233</v>
      </c>
      <c r="T200" s="127" t="s">
        <v>1240</v>
      </c>
      <c r="U200" s="127">
        <v>7697453708</v>
      </c>
      <c r="V200" s="125">
        <v>26</v>
      </c>
      <c r="W200" s="125" t="s">
        <v>556</v>
      </c>
      <c r="X200" s="125" t="s">
        <v>899</v>
      </c>
      <c r="Y200" s="104">
        <f t="shared" si="7"/>
        <v>260</v>
      </c>
      <c r="Z200" s="66" t="s">
        <v>1224</v>
      </c>
      <c r="AA200" s="66" t="s">
        <v>198</v>
      </c>
      <c r="AB200" s="66" t="s">
        <v>109</v>
      </c>
      <c r="AC200" s="66" t="s">
        <v>1225</v>
      </c>
      <c r="AD200" s="66" t="s">
        <v>246</v>
      </c>
    </row>
    <row r="201" spans="1:30">
      <c r="A201" s="66">
        <v>199</v>
      </c>
      <c r="B201" s="66" t="s">
        <v>7</v>
      </c>
      <c r="C201" s="66" t="s">
        <v>1200</v>
      </c>
      <c r="D201" s="66" t="s">
        <v>198</v>
      </c>
      <c r="E201" s="66" t="s">
        <v>1241</v>
      </c>
      <c r="F201" s="66" t="s">
        <v>198</v>
      </c>
      <c r="G201" s="66" t="s">
        <v>125</v>
      </c>
      <c r="H201" s="66" t="s">
        <v>809</v>
      </c>
      <c r="I201" s="66">
        <v>300</v>
      </c>
      <c r="J201" s="101">
        <v>1800</v>
      </c>
      <c r="K201" s="66">
        <v>300</v>
      </c>
      <c r="L201" s="102">
        <f t="shared" si="6"/>
        <v>0.16666666666666666</v>
      </c>
      <c r="M201" s="66" t="s">
        <v>810</v>
      </c>
      <c r="N201" s="66">
        <v>2233</v>
      </c>
      <c r="O201" s="66" t="s">
        <v>1202</v>
      </c>
      <c r="P201" s="103" t="s">
        <v>556</v>
      </c>
      <c r="Q201" s="103"/>
      <c r="R201" s="104" t="s">
        <v>246</v>
      </c>
      <c r="S201" s="125">
        <v>2233</v>
      </c>
      <c r="T201" s="125" t="s">
        <v>1242</v>
      </c>
      <c r="U201" s="125">
        <v>8120348112</v>
      </c>
      <c r="V201" s="125">
        <v>23</v>
      </c>
      <c r="W201" s="125" t="s">
        <v>556</v>
      </c>
      <c r="X201" s="125" t="s">
        <v>1044</v>
      </c>
      <c r="Y201" s="104">
        <f t="shared" si="7"/>
        <v>230</v>
      </c>
      <c r="Z201" s="66" t="s">
        <v>1243</v>
      </c>
      <c r="AA201" s="66" t="s">
        <v>1244</v>
      </c>
      <c r="AB201" s="66" t="s">
        <v>540</v>
      </c>
      <c r="AC201" s="66" t="s">
        <v>198</v>
      </c>
      <c r="AD201" s="66" t="s">
        <v>246</v>
      </c>
    </row>
    <row r="202" spans="1:30">
      <c r="A202" s="66">
        <v>200</v>
      </c>
      <c r="B202" s="66" t="s">
        <v>7</v>
      </c>
      <c r="C202" s="66" t="s">
        <v>1200</v>
      </c>
      <c r="D202" s="66" t="s">
        <v>198</v>
      </c>
      <c r="E202" s="66" t="s">
        <v>1245</v>
      </c>
      <c r="F202" s="66" t="s">
        <v>198</v>
      </c>
      <c r="G202" s="66" t="s">
        <v>125</v>
      </c>
      <c r="H202" s="66" t="s">
        <v>809</v>
      </c>
      <c r="I202" s="66">
        <v>500</v>
      </c>
      <c r="J202" s="101">
        <v>3000</v>
      </c>
      <c r="K202" s="66">
        <v>330</v>
      </c>
      <c r="L202" s="102">
        <f t="shared" si="6"/>
        <v>0.11</v>
      </c>
      <c r="M202" s="66" t="s">
        <v>810</v>
      </c>
      <c r="N202" s="66">
        <v>2233</v>
      </c>
      <c r="O202" s="66" t="s">
        <v>1202</v>
      </c>
      <c r="P202" s="103" t="s">
        <v>556</v>
      </c>
      <c r="Q202" s="103"/>
      <c r="R202" s="104" t="s">
        <v>246</v>
      </c>
      <c r="S202" s="125">
        <v>2233</v>
      </c>
      <c r="T202" s="125" t="s">
        <v>1246</v>
      </c>
      <c r="U202" s="125">
        <v>9329021005</v>
      </c>
      <c r="V202" s="125">
        <v>25</v>
      </c>
      <c r="W202" s="125" t="s">
        <v>556</v>
      </c>
      <c r="X202" s="125" t="s">
        <v>817</v>
      </c>
      <c r="Y202" s="104">
        <f t="shared" si="7"/>
        <v>250</v>
      </c>
      <c r="Z202" s="66" t="s">
        <v>1247</v>
      </c>
      <c r="AA202" s="66" t="s">
        <v>198</v>
      </c>
      <c r="AB202" s="66" t="s">
        <v>540</v>
      </c>
      <c r="AC202" s="66" t="s">
        <v>198</v>
      </c>
      <c r="AD202" s="66" t="s">
        <v>246</v>
      </c>
    </row>
    <row r="203" spans="1:30">
      <c r="A203" s="66">
        <v>201</v>
      </c>
      <c r="B203" s="66" t="s">
        <v>7</v>
      </c>
      <c r="C203" s="66" t="s">
        <v>1200</v>
      </c>
      <c r="D203" s="66" t="s">
        <v>198</v>
      </c>
      <c r="E203" s="66" t="s">
        <v>1248</v>
      </c>
      <c r="F203" s="66" t="s">
        <v>198</v>
      </c>
      <c r="G203" s="66" t="s">
        <v>125</v>
      </c>
      <c r="H203" s="66" t="s">
        <v>809</v>
      </c>
      <c r="I203" s="66">
        <v>500</v>
      </c>
      <c r="J203" s="101">
        <v>3000</v>
      </c>
      <c r="K203" s="66">
        <v>450</v>
      </c>
      <c r="L203" s="102">
        <f t="shared" si="6"/>
        <v>0.15</v>
      </c>
      <c r="M203" s="66" t="s">
        <v>810</v>
      </c>
      <c r="N203" s="66">
        <v>2233</v>
      </c>
      <c r="O203" s="66" t="s">
        <v>1202</v>
      </c>
      <c r="P203" s="103" t="s">
        <v>556</v>
      </c>
      <c r="Q203" s="103"/>
      <c r="R203" s="104" t="s">
        <v>246</v>
      </c>
      <c r="S203" s="125">
        <v>2233</v>
      </c>
      <c r="T203" s="125" t="s">
        <v>1249</v>
      </c>
      <c r="U203" s="125">
        <v>9131227023</v>
      </c>
      <c r="V203" s="125">
        <v>40</v>
      </c>
      <c r="W203" s="125" t="s">
        <v>556</v>
      </c>
      <c r="X203" s="126">
        <v>44996</v>
      </c>
      <c r="Y203" s="104">
        <f t="shared" si="7"/>
        <v>400</v>
      </c>
      <c r="Z203" s="66" t="s">
        <v>540</v>
      </c>
      <c r="AA203" s="66"/>
      <c r="AB203" s="66"/>
      <c r="AC203" s="66"/>
      <c r="AD203" s="66" t="s">
        <v>246</v>
      </c>
    </row>
    <row r="204" spans="1:30">
      <c r="A204" s="66">
        <v>202</v>
      </c>
      <c r="B204" s="66" t="s">
        <v>7</v>
      </c>
      <c r="C204" s="66" t="s">
        <v>1200</v>
      </c>
      <c r="D204" s="66" t="s">
        <v>198</v>
      </c>
      <c r="E204" s="66" t="s">
        <v>1250</v>
      </c>
      <c r="F204" s="66" t="s">
        <v>198</v>
      </c>
      <c r="G204" s="66" t="s">
        <v>125</v>
      </c>
      <c r="H204" s="66" t="s">
        <v>809</v>
      </c>
      <c r="I204" s="66">
        <v>300</v>
      </c>
      <c r="J204" s="101">
        <v>1800</v>
      </c>
      <c r="K204" s="66">
        <v>300</v>
      </c>
      <c r="L204" s="102">
        <f t="shared" si="6"/>
        <v>0.16666666666666666</v>
      </c>
      <c r="M204" s="66" t="s">
        <v>810</v>
      </c>
      <c r="N204" s="66">
        <v>2233</v>
      </c>
      <c r="O204" s="66" t="s">
        <v>1202</v>
      </c>
      <c r="P204" s="103" t="s">
        <v>556</v>
      </c>
      <c r="Q204" s="103"/>
      <c r="R204" s="104" t="s">
        <v>556</v>
      </c>
      <c r="S204" s="125"/>
      <c r="T204" s="125"/>
      <c r="U204" s="125"/>
      <c r="V204" s="125"/>
      <c r="W204" s="125"/>
      <c r="X204" s="125"/>
      <c r="Y204" s="104">
        <f t="shared" si="7"/>
        <v>0</v>
      </c>
      <c r="Z204" s="66" t="s">
        <v>1224</v>
      </c>
      <c r="AA204" s="66" t="s">
        <v>198</v>
      </c>
      <c r="AB204" s="66" t="s">
        <v>109</v>
      </c>
      <c r="AC204" s="66" t="s">
        <v>1225</v>
      </c>
      <c r="AD204" s="66" t="s">
        <v>246</v>
      </c>
    </row>
    <row r="205" spans="1:30">
      <c r="A205" s="66">
        <v>203</v>
      </c>
      <c r="B205" s="66" t="s">
        <v>7</v>
      </c>
      <c r="C205" s="66" t="s">
        <v>1200</v>
      </c>
      <c r="D205" s="66" t="s">
        <v>198</v>
      </c>
      <c r="E205" s="66" t="s">
        <v>1251</v>
      </c>
      <c r="F205" s="66" t="s">
        <v>198</v>
      </c>
      <c r="G205" s="66" t="s">
        <v>125</v>
      </c>
      <c r="H205" s="66" t="s">
        <v>809</v>
      </c>
      <c r="I205" s="66">
        <v>350</v>
      </c>
      <c r="J205" s="101">
        <v>2100</v>
      </c>
      <c r="K205" s="66">
        <v>450</v>
      </c>
      <c r="L205" s="102">
        <f t="shared" si="6"/>
        <v>0.21428571428571427</v>
      </c>
      <c r="M205" s="66" t="s">
        <v>810</v>
      </c>
      <c r="N205" s="66">
        <v>2233</v>
      </c>
      <c r="O205" s="66" t="s">
        <v>1202</v>
      </c>
      <c r="P205" s="103" t="s">
        <v>556</v>
      </c>
      <c r="Q205" s="103"/>
      <c r="R205" s="104" t="s">
        <v>246</v>
      </c>
      <c r="S205" s="125">
        <v>2233</v>
      </c>
      <c r="T205" s="127" t="s">
        <v>1252</v>
      </c>
      <c r="U205" s="127">
        <v>9301253180</v>
      </c>
      <c r="V205" s="125">
        <v>15</v>
      </c>
      <c r="W205" s="125" t="s">
        <v>556</v>
      </c>
      <c r="X205" s="128">
        <v>45241</v>
      </c>
      <c r="Y205" s="104">
        <f t="shared" si="7"/>
        <v>150</v>
      </c>
      <c r="Z205" s="66" t="s">
        <v>1253</v>
      </c>
      <c r="AA205" s="66" t="s">
        <v>198</v>
      </c>
      <c r="AB205" s="66" t="s">
        <v>540</v>
      </c>
      <c r="AC205" s="66" t="s">
        <v>198</v>
      </c>
      <c r="AD205" s="66" t="s">
        <v>246</v>
      </c>
    </row>
    <row r="206" spans="1:30">
      <c r="A206" s="66">
        <v>204</v>
      </c>
      <c r="B206" s="66" t="s">
        <v>7</v>
      </c>
      <c r="C206" s="66" t="s">
        <v>1200</v>
      </c>
      <c r="D206" s="66" t="s">
        <v>198</v>
      </c>
      <c r="E206" s="66" t="s">
        <v>1254</v>
      </c>
      <c r="F206" s="66" t="s">
        <v>198</v>
      </c>
      <c r="G206" s="66" t="s">
        <v>125</v>
      </c>
      <c r="H206" s="66" t="s">
        <v>809</v>
      </c>
      <c r="I206" s="66">
        <v>500</v>
      </c>
      <c r="J206" s="101">
        <v>3000</v>
      </c>
      <c r="K206" s="66">
        <v>300</v>
      </c>
      <c r="L206" s="102">
        <f t="shared" si="6"/>
        <v>0.1</v>
      </c>
      <c r="M206" s="66" t="s">
        <v>810</v>
      </c>
      <c r="N206" s="66">
        <v>2233</v>
      </c>
      <c r="O206" s="66" t="s">
        <v>1202</v>
      </c>
      <c r="P206" s="103" t="s">
        <v>556</v>
      </c>
      <c r="Q206" s="103"/>
      <c r="R206" s="104" t="s">
        <v>246</v>
      </c>
      <c r="S206" s="125">
        <v>2233</v>
      </c>
      <c r="T206" s="127" t="s">
        <v>1255</v>
      </c>
      <c r="U206" s="127">
        <v>7648010671</v>
      </c>
      <c r="V206" s="125">
        <v>16</v>
      </c>
      <c r="W206" s="125" t="s">
        <v>556</v>
      </c>
      <c r="X206" s="128">
        <v>45241</v>
      </c>
      <c r="Y206" s="104">
        <f t="shared" si="7"/>
        <v>160</v>
      </c>
      <c r="Z206" s="66" t="s">
        <v>1253</v>
      </c>
      <c r="AA206" s="66" t="s">
        <v>198</v>
      </c>
      <c r="AB206" s="66" t="s">
        <v>540</v>
      </c>
      <c r="AC206" s="66" t="s">
        <v>198</v>
      </c>
      <c r="AD206" s="66" t="s">
        <v>246</v>
      </c>
    </row>
    <row r="207" spans="1:30">
      <c r="A207" s="66">
        <v>205</v>
      </c>
      <c r="B207" s="66" t="s">
        <v>7</v>
      </c>
      <c r="C207" s="66" t="s">
        <v>1200</v>
      </c>
      <c r="D207" s="66" t="s">
        <v>198</v>
      </c>
      <c r="E207" s="66" t="s">
        <v>1256</v>
      </c>
      <c r="F207" s="66" t="s">
        <v>198</v>
      </c>
      <c r="G207" s="66" t="s">
        <v>125</v>
      </c>
      <c r="H207" s="66" t="s">
        <v>809</v>
      </c>
      <c r="I207" s="66">
        <v>350</v>
      </c>
      <c r="J207" s="101">
        <v>2100</v>
      </c>
      <c r="K207" s="66">
        <v>450</v>
      </c>
      <c r="L207" s="102">
        <f t="shared" si="6"/>
        <v>0.21428571428571427</v>
      </c>
      <c r="M207" s="66" t="s">
        <v>810</v>
      </c>
      <c r="N207" s="66">
        <v>2233</v>
      </c>
      <c r="O207" s="66" t="s">
        <v>1124</v>
      </c>
      <c r="P207" s="103" t="s">
        <v>556</v>
      </c>
      <c r="Q207" s="103"/>
      <c r="R207" s="104" t="s">
        <v>556</v>
      </c>
      <c r="S207" s="125"/>
      <c r="T207" s="125"/>
      <c r="U207" s="125"/>
      <c r="V207" s="125"/>
      <c r="W207" s="125"/>
      <c r="X207" s="125"/>
      <c r="Y207" s="104">
        <f t="shared" si="7"/>
        <v>0</v>
      </c>
      <c r="Z207" s="66" t="s">
        <v>1257</v>
      </c>
      <c r="AA207" s="66" t="s">
        <v>198</v>
      </c>
      <c r="AB207" s="66" t="s">
        <v>540</v>
      </c>
      <c r="AC207" s="66" t="s">
        <v>198</v>
      </c>
      <c r="AD207" s="66" t="s">
        <v>246</v>
      </c>
    </row>
    <row r="208" spans="1:30">
      <c r="A208" s="66">
        <v>206</v>
      </c>
      <c r="B208" s="66" t="s">
        <v>7</v>
      </c>
      <c r="C208" s="66" t="s">
        <v>1200</v>
      </c>
      <c r="D208" s="66" t="s">
        <v>198</v>
      </c>
      <c r="E208" s="66" t="s">
        <v>1258</v>
      </c>
      <c r="F208" s="66" t="s">
        <v>124</v>
      </c>
      <c r="G208" s="66" t="s">
        <v>125</v>
      </c>
      <c r="H208" s="66" t="s">
        <v>809</v>
      </c>
      <c r="I208" s="66">
        <v>340</v>
      </c>
      <c r="J208" s="101">
        <v>2040</v>
      </c>
      <c r="K208" s="66">
        <v>300</v>
      </c>
      <c r="L208" s="102">
        <f t="shared" si="6"/>
        <v>0.14705882352941177</v>
      </c>
      <c r="M208" s="66" t="s">
        <v>810</v>
      </c>
      <c r="N208" s="66">
        <v>2233</v>
      </c>
      <c r="O208" s="66" t="s">
        <v>1202</v>
      </c>
      <c r="P208" s="103" t="s">
        <v>556</v>
      </c>
      <c r="Q208" s="66"/>
      <c r="R208" s="104" t="s">
        <v>246</v>
      </c>
      <c r="S208" s="125">
        <v>2233</v>
      </c>
      <c r="T208" s="127" t="s">
        <v>1259</v>
      </c>
      <c r="U208" s="127">
        <v>9770301690</v>
      </c>
      <c r="V208" s="125">
        <v>22</v>
      </c>
      <c r="W208" s="125" t="s">
        <v>556</v>
      </c>
      <c r="X208" s="125" t="s">
        <v>830</v>
      </c>
      <c r="Y208" s="104">
        <f t="shared" si="7"/>
        <v>220</v>
      </c>
      <c r="Z208" s="66" t="s">
        <v>1227</v>
      </c>
      <c r="AA208" s="66" t="s">
        <v>198</v>
      </c>
      <c r="AB208" s="66" t="s">
        <v>540</v>
      </c>
      <c r="AC208" s="66" t="s">
        <v>198</v>
      </c>
      <c r="AD208" s="66" t="s">
        <v>246</v>
      </c>
    </row>
    <row r="209" spans="1:30">
      <c r="A209" s="66">
        <v>207</v>
      </c>
      <c r="B209" s="66" t="s">
        <v>7</v>
      </c>
      <c r="C209" s="66" t="s">
        <v>1200</v>
      </c>
      <c r="D209" s="66" t="s">
        <v>198</v>
      </c>
      <c r="E209" s="66" t="s">
        <v>1260</v>
      </c>
      <c r="F209" s="66" t="s">
        <v>124</v>
      </c>
      <c r="G209" s="66" t="s">
        <v>125</v>
      </c>
      <c r="H209" s="66" t="s">
        <v>809</v>
      </c>
      <c r="I209" s="108">
        <v>350</v>
      </c>
      <c r="J209" s="101">
        <v>2100</v>
      </c>
      <c r="K209" s="66">
        <v>600</v>
      </c>
      <c r="L209" s="102">
        <f t="shared" si="6"/>
        <v>0.2857142857142857</v>
      </c>
      <c r="M209" s="66" t="s">
        <v>810</v>
      </c>
      <c r="N209" s="66">
        <v>2233</v>
      </c>
      <c r="O209" s="66" t="s">
        <v>1202</v>
      </c>
      <c r="P209" s="103" t="s">
        <v>556</v>
      </c>
      <c r="Q209" s="66"/>
      <c r="R209" s="104" t="s">
        <v>246</v>
      </c>
      <c r="S209" s="125">
        <v>2233</v>
      </c>
      <c r="T209" s="127" t="s">
        <v>1261</v>
      </c>
      <c r="U209" s="127">
        <v>7805860452</v>
      </c>
      <c r="V209" s="125">
        <v>18</v>
      </c>
      <c r="W209" s="125" t="s">
        <v>556</v>
      </c>
      <c r="X209" s="128">
        <v>45088</v>
      </c>
      <c r="Y209" s="104">
        <f t="shared" si="7"/>
        <v>180</v>
      </c>
      <c r="Z209" s="66" t="s">
        <v>1213</v>
      </c>
      <c r="AA209" s="66" t="s">
        <v>1214</v>
      </c>
      <c r="AB209" s="66" t="s">
        <v>540</v>
      </c>
      <c r="AC209" s="66" t="s">
        <v>198</v>
      </c>
      <c r="AD209" s="66" t="s">
        <v>246</v>
      </c>
    </row>
    <row r="210" spans="1:30">
      <c r="A210" s="66">
        <v>208</v>
      </c>
      <c r="B210" s="66" t="s">
        <v>7</v>
      </c>
      <c r="C210" s="66" t="s">
        <v>1200</v>
      </c>
      <c r="D210" s="66" t="s">
        <v>198</v>
      </c>
      <c r="E210" s="66" t="s">
        <v>1262</v>
      </c>
      <c r="F210" s="66" t="s">
        <v>198</v>
      </c>
      <c r="G210" s="66" t="s">
        <v>125</v>
      </c>
      <c r="H210" s="66" t="s">
        <v>809</v>
      </c>
      <c r="I210" s="108">
        <v>300</v>
      </c>
      <c r="J210" s="101">
        <v>1800</v>
      </c>
      <c r="K210" s="66">
        <v>300</v>
      </c>
      <c r="L210" s="102">
        <f t="shared" si="6"/>
        <v>0.16666666666666666</v>
      </c>
      <c r="M210" s="66" t="s">
        <v>810</v>
      </c>
      <c r="N210" s="66">
        <v>2233</v>
      </c>
      <c r="O210" s="66" t="s">
        <v>1202</v>
      </c>
      <c r="P210" s="103" t="s">
        <v>556</v>
      </c>
      <c r="Q210" s="66"/>
      <c r="R210" s="104" t="s">
        <v>246</v>
      </c>
      <c r="S210" s="125">
        <v>2233</v>
      </c>
      <c r="T210" s="125" t="s">
        <v>1236</v>
      </c>
      <c r="U210" s="125">
        <v>8305111924</v>
      </c>
      <c r="V210" s="125">
        <v>48</v>
      </c>
      <c r="W210" s="125" t="s">
        <v>556</v>
      </c>
      <c r="X210" s="129">
        <v>45210</v>
      </c>
      <c r="Y210" s="104">
        <f t="shared" si="7"/>
        <v>480</v>
      </c>
      <c r="Z210" s="66" t="s">
        <v>1237</v>
      </c>
      <c r="AA210" s="66" t="s">
        <v>1238</v>
      </c>
      <c r="AB210" s="66" t="s">
        <v>540</v>
      </c>
      <c r="AC210" s="66" t="s">
        <v>198</v>
      </c>
      <c r="AD210" s="66" t="s">
        <v>246</v>
      </c>
    </row>
    <row r="211" spans="1:30">
      <c r="A211" s="66">
        <v>209</v>
      </c>
      <c r="B211" s="66" t="s">
        <v>7</v>
      </c>
      <c r="C211" s="66" t="s">
        <v>1200</v>
      </c>
      <c r="D211" s="66" t="s">
        <v>198</v>
      </c>
      <c r="E211" s="66" t="s">
        <v>1263</v>
      </c>
      <c r="F211" s="66" t="s">
        <v>198</v>
      </c>
      <c r="G211" s="66" t="s">
        <v>125</v>
      </c>
      <c r="H211" s="66" t="s">
        <v>809</v>
      </c>
      <c r="I211" s="108">
        <v>400</v>
      </c>
      <c r="J211" s="101">
        <v>2400</v>
      </c>
      <c r="K211" s="66">
        <v>780</v>
      </c>
      <c r="L211" s="102">
        <f t="shared" si="6"/>
        <v>0.32500000000000001</v>
      </c>
      <c r="M211" s="66" t="s">
        <v>810</v>
      </c>
      <c r="N211" s="66">
        <v>2233</v>
      </c>
      <c r="O211" s="66" t="s">
        <v>1124</v>
      </c>
      <c r="P211" s="103" t="s">
        <v>556</v>
      </c>
      <c r="Q211" s="66"/>
      <c r="R211" s="104" t="s">
        <v>246</v>
      </c>
      <c r="S211" s="125">
        <v>2233</v>
      </c>
      <c r="T211" s="127" t="s">
        <v>1264</v>
      </c>
      <c r="U211" s="127">
        <v>9301529792</v>
      </c>
      <c r="V211" s="125">
        <v>33</v>
      </c>
      <c r="W211" s="125" t="s">
        <v>556</v>
      </c>
      <c r="X211" s="125" t="s">
        <v>1265</v>
      </c>
      <c r="Y211" s="104">
        <f t="shared" si="7"/>
        <v>330</v>
      </c>
      <c r="Z211" s="66" t="s">
        <v>1243</v>
      </c>
      <c r="AA211" s="66" t="s">
        <v>1244</v>
      </c>
      <c r="AB211" s="66" t="s">
        <v>540</v>
      </c>
      <c r="AC211" s="66" t="s">
        <v>198</v>
      </c>
      <c r="AD211" s="66" t="s">
        <v>246</v>
      </c>
    </row>
    <row r="212" spans="1:30">
      <c r="A212" s="66">
        <v>210</v>
      </c>
      <c r="B212" s="66" t="s">
        <v>7</v>
      </c>
      <c r="C212" s="66" t="s">
        <v>1200</v>
      </c>
      <c r="D212" s="66" t="s">
        <v>198</v>
      </c>
      <c r="E212" s="66" t="s">
        <v>1266</v>
      </c>
      <c r="F212" s="66" t="s">
        <v>124</v>
      </c>
      <c r="G212" s="66" t="s">
        <v>125</v>
      </c>
      <c r="H212" s="66" t="s">
        <v>809</v>
      </c>
      <c r="I212" s="108">
        <v>700</v>
      </c>
      <c r="J212" s="101">
        <v>4200</v>
      </c>
      <c r="K212" s="66">
        <v>450</v>
      </c>
      <c r="L212" s="102">
        <f t="shared" si="6"/>
        <v>0.10714285714285714</v>
      </c>
      <c r="M212" s="66" t="s">
        <v>810</v>
      </c>
      <c r="N212" s="66">
        <v>2233</v>
      </c>
      <c r="O212" s="66" t="s">
        <v>1202</v>
      </c>
      <c r="P212" s="103" t="s">
        <v>556</v>
      </c>
      <c r="Q212" s="66"/>
      <c r="R212" s="104" t="s">
        <v>246</v>
      </c>
      <c r="S212" s="125">
        <v>2233</v>
      </c>
      <c r="T212" s="127" t="s">
        <v>1267</v>
      </c>
      <c r="U212" s="127">
        <v>7999503039</v>
      </c>
      <c r="V212" s="125">
        <v>21</v>
      </c>
      <c r="W212" s="125" t="s">
        <v>556</v>
      </c>
      <c r="X212" s="128">
        <v>45088</v>
      </c>
      <c r="Y212" s="104">
        <f t="shared" si="7"/>
        <v>210</v>
      </c>
      <c r="Z212" s="66" t="s">
        <v>1213</v>
      </c>
      <c r="AA212" s="66" t="s">
        <v>1214</v>
      </c>
      <c r="AB212" s="66" t="s">
        <v>540</v>
      </c>
      <c r="AC212" s="66" t="s">
        <v>198</v>
      </c>
      <c r="AD212" s="66" t="s">
        <v>246</v>
      </c>
    </row>
    <row r="213" spans="1:30">
      <c r="A213" s="66">
        <v>211</v>
      </c>
      <c r="B213" s="66" t="s">
        <v>7</v>
      </c>
      <c r="C213" s="66" t="s">
        <v>1200</v>
      </c>
      <c r="D213" s="66" t="s">
        <v>198</v>
      </c>
      <c r="E213" s="66" t="s">
        <v>1268</v>
      </c>
      <c r="F213" s="66" t="s">
        <v>198</v>
      </c>
      <c r="G213" s="66" t="s">
        <v>125</v>
      </c>
      <c r="H213" s="66" t="s">
        <v>809</v>
      </c>
      <c r="I213" s="108">
        <v>500</v>
      </c>
      <c r="J213" s="101">
        <v>3000</v>
      </c>
      <c r="K213" s="66">
        <v>900</v>
      </c>
      <c r="L213" s="102">
        <f t="shared" si="6"/>
        <v>0.3</v>
      </c>
      <c r="M213" s="66" t="s">
        <v>810</v>
      </c>
      <c r="N213" s="66">
        <v>2233</v>
      </c>
      <c r="O213" s="66" t="s">
        <v>1202</v>
      </c>
      <c r="P213" s="103" t="s">
        <v>556</v>
      </c>
      <c r="Q213" s="66"/>
      <c r="R213" s="104" t="s">
        <v>246</v>
      </c>
      <c r="S213" s="125">
        <v>2233</v>
      </c>
      <c r="T213" s="127" t="s">
        <v>1269</v>
      </c>
      <c r="U213" s="127">
        <v>9399576491</v>
      </c>
      <c r="V213" s="125">
        <v>20</v>
      </c>
      <c r="W213" s="125" t="s">
        <v>556</v>
      </c>
      <c r="X213" s="125" t="s">
        <v>824</v>
      </c>
      <c r="Y213" s="104">
        <f t="shared" si="7"/>
        <v>200</v>
      </c>
      <c r="Z213" s="66" t="s">
        <v>1243</v>
      </c>
      <c r="AA213" s="66" t="s">
        <v>1244</v>
      </c>
      <c r="AB213" s="66" t="s">
        <v>540</v>
      </c>
      <c r="AC213" s="66" t="s">
        <v>198</v>
      </c>
      <c r="AD213" s="66" t="s">
        <v>246</v>
      </c>
    </row>
    <row r="214" spans="1:30">
      <c r="A214" s="66">
        <v>212</v>
      </c>
      <c r="B214" s="66" t="s">
        <v>7</v>
      </c>
      <c r="C214" s="66" t="s">
        <v>1200</v>
      </c>
      <c r="D214" s="66" t="s">
        <v>198</v>
      </c>
      <c r="E214" s="66" t="s">
        <v>1270</v>
      </c>
      <c r="F214" s="66" t="s">
        <v>124</v>
      </c>
      <c r="G214" s="66" t="s">
        <v>125</v>
      </c>
      <c r="H214" s="66" t="s">
        <v>809</v>
      </c>
      <c r="I214" s="108">
        <v>900</v>
      </c>
      <c r="J214" s="101">
        <v>5400</v>
      </c>
      <c r="K214" s="66">
        <v>450</v>
      </c>
      <c r="L214" s="102">
        <f t="shared" si="6"/>
        <v>8.3333333333333329E-2</v>
      </c>
      <c r="M214" s="66" t="s">
        <v>810</v>
      </c>
      <c r="N214" s="66">
        <v>2233</v>
      </c>
      <c r="O214" s="66" t="s">
        <v>1202</v>
      </c>
      <c r="P214" s="103" t="s">
        <v>556</v>
      </c>
      <c r="Q214" s="66"/>
      <c r="R214" s="104" t="s">
        <v>556</v>
      </c>
      <c r="S214" s="125"/>
      <c r="T214" s="125"/>
      <c r="U214" s="125"/>
      <c r="V214" s="125"/>
      <c r="W214" s="125"/>
      <c r="X214" s="125"/>
      <c r="Y214" s="104">
        <f t="shared" si="7"/>
        <v>0</v>
      </c>
      <c r="Z214" s="66" t="s">
        <v>1209</v>
      </c>
      <c r="AA214" s="66" t="s">
        <v>1210</v>
      </c>
      <c r="AB214" s="66" t="s">
        <v>540</v>
      </c>
      <c r="AC214" s="66" t="s">
        <v>198</v>
      </c>
      <c r="AD214" s="66" t="s">
        <v>246</v>
      </c>
    </row>
    <row r="215" spans="1:30">
      <c r="A215" s="66">
        <v>213</v>
      </c>
      <c r="B215" s="66" t="s">
        <v>7</v>
      </c>
      <c r="C215" s="66" t="s">
        <v>1200</v>
      </c>
      <c r="D215" s="66" t="s">
        <v>198</v>
      </c>
      <c r="E215" s="66" t="s">
        <v>1271</v>
      </c>
      <c r="F215" s="66" t="s">
        <v>124</v>
      </c>
      <c r="G215" s="66" t="s">
        <v>125</v>
      </c>
      <c r="H215" s="66" t="s">
        <v>809</v>
      </c>
      <c r="I215" s="66">
        <v>400</v>
      </c>
      <c r="J215" s="101">
        <v>2400</v>
      </c>
      <c r="K215" s="66">
        <v>120</v>
      </c>
      <c r="L215" s="102">
        <f t="shared" si="6"/>
        <v>0.05</v>
      </c>
      <c r="M215" s="66" t="s">
        <v>810</v>
      </c>
      <c r="N215" s="66">
        <v>2233</v>
      </c>
      <c r="O215" s="66" t="s">
        <v>1202</v>
      </c>
      <c r="P215" s="103" t="s">
        <v>556</v>
      </c>
      <c r="Q215" s="66"/>
      <c r="R215" s="104" t="s">
        <v>246</v>
      </c>
      <c r="S215" s="125">
        <v>2233</v>
      </c>
      <c r="T215" s="125" t="s">
        <v>1272</v>
      </c>
      <c r="U215" s="125">
        <v>6261141690</v>
      </c>
      <c r="V215" s="125">
        <v>19</v>
      </c>
      <c r="W215" s="125" t="s">
        <v>556</v>
      </c>
      <c r="X215" s="126">
        <v>45027</v>
      </c>
      <c r="Y215" s="104">
        <f t="shared" si="7"/>
        <v>190</v>
      </c>
      <c r="Z215" s="66" t="s">
        <v>1233</v>
      </c>
      <c r="AA215" s="66" t="s">
        <v>1210</v>
      </c>
      <c r="AB215" s="66" t="s">
        <v>540</v>
      </c>
      <c r="AC215" s="66" t="s">
        <v>198</v>
      </c>
      <c r="AD215" s="66" t="s">
        <v>246</v>
      </c>
    </row>
    <row r="216" spans="1:30">
      <c r="A216" s="66">
        <v>214</v>
      </c>
      <c r="B216" s="66" t="s">
        <v>7</v>
      </c>
      <c r="C216" s="66" t="s">
        <v>1200</v>
      </c>
      <c r="D216" s="66" t="s">
        <v>198</v>
      </c>
      <c r="E216" s="66" t="s">
        <v>198</v>
      </c>
      <c r="F216" s="66" t="s">
        <v>198</v>
      </c>
      <c r="G216" s="66" t="s">
        <v>125</v>
      </c>
      <c r="H216" s="66" t="s">
        <v>809</v>
      </c>
      <c r="I216" s="66">
        <v>350</v>
      </c>
      <c r="J216" s="101">
        <v>2100</v>
      </c>
      <c r="K216" s="66">
        <v>500</v>
      </c>
      <c r="L216" s="102">
        <f t="shared" si="6"/>
        <v>0.23809523809523808</v>
      </c>
      <c r="M216" s="66" t="s">
        <v>810</v>
      </c>
      <c r="N216" s="66">
        <v>2233</v>
      </c>
      <c r="O216" s="66" t="s">
        <v>1124</v>
      </c>
      <c r="P216" s="103" t="s">
        <v>556</v>
      </c>
      <c r="Q216" s="66"/>
      <c r="R216" s="104" t="s">
        <v>556</v>
      </c>
      <c r="S216" s="125"/>
      <c r="T216" s="125"/>
      <c r="U216" s="125"/>
      <c r="V216" s="125"/>
      <c r="W216" s="125"/>
      <c r="X216" s="125"/>
      <c r="Y216" s="104">
        <f t="shared" si="7"/>
        <v>0</v>
      </c>
      <c r="Z216" s="66" t="s">
        <v>540</v>
      </c>
      <c r="AA216" s="66"/>
      <c r="AB216" s="66"/>
      <c r="AC216" s="66"/>
      <c r="AD216" s="66" t="s">
        <v>246</v>
      </c>
    </row>
    <row r="217" spans="1:30">
      <c r="A217" s="66">
        <v>215</v>
      </c>
      <c r="B217" s="66" t="s">
        <v>7</v>
      </c>
      <c r="C217" s="66" t="s">
        <v>1200</v>
      </c>
      <c r="D217" s="66" t="s">
        <v>198</v>
      </c>
      <c r="E217" s="66" t="s">
        <v>1273</v>
      </c>
      <c r="F217" s="66" t="s">
        <v>198</v>
      </c>
      <c r="G217" s="66" t="s">
        <v>125</v>
      </c>
      <c r="H217" s="66" t="s">
        <v>809</v>
      </c>
      <c r="I217" s="66">
        <v>500</v>
      </c>
      <c r="J217" s="101">
        <v>3000</v>
      </c>
      <c r="K217" s="66">
        <v>300</v>
      </c>
      <c r="L217" s="102">
        <f t="shared" si="6"/>
        <v>0.1</v>
      </c>
      <c r="M217" s="66" t="s">
        <v>810</v>
      </c>
      <c r="N217" s="66">
        <v>2233</v>
      </c>
      <c r="O217" s="66" t="s">
        <v>1202</v>
      </c>
      <c r="P217" s="103" t="s">
        <v>556</v>
      </c>
      <c r="Q217" s="66"/>
      <c r="R217" s="104" t="s">
        <v>556</v>
      </c>
      <c r="S217" s="125"/>
      <c r="T217" s="125"/>
      <c r="U217" s="125"/>
      <c r="V217" s="125"/>
      <c r="W217" s="125"/>
      <c r="X217" s="125"/>
      <c r="Y217" s="104">
        <f t="shared" si="7"/>
        <v>0</v>
      </c>
      <c r="Z217" s="66" t="s">
        <v>1274</v>
      </c>
      <c r="AA217" s="66" t="s">
        <v>198</v>
      </c>
      <c r="AB217" s="66" t="s">
        <v>540</v>
      </c>
      <c r="AC217" s="66" t="s">
        <v>198</v>
      </c>
      <c r="AD217" s="66" t="s">
        <v>246</v>
      </c>
    </row>
    <row r="218" spans="1:30">
      <c r="A218" s="66">
        <v>216</v>
      </c>
      <c r="B218" s="66" t="s">
        <v>7</v>
      </c>
      <c r="C218" s="66" t="s">
        <v>1200</v>
      </c>
      <c r="D218" s="66" t="s">
        <v>198</v>
      </c>
      <c r="E218" s="66" t="s">
        <v>1275</v>
      </c>
      <c r="F218" s="66" t="s">
        <v>198</v>
      </c>
      <c r="G218" s="66" t="s">
        <v>125</v>
      </c>
      <c r="H218" s="66" t="s">
        <v>809</v>
      </c>
      <c r="I218" s="66">
        <v>500</v>
      </c>
      <c r="J218" s="101">
        <v>3000</v>
      </c>
      <c r="K218" s="66">
        <v>330</v>
      </c>
      <c r="L218" s="102">
        <f t="shared" si="6"/>
        <v>0.11</v>
      </c>
      <c r="M218" s="66" t="s">
        <v>810</v>
      </c>
      <c r="N218" s="66">
        <v>2233</v>
      </c>
      <c r="O218" s="66" t="s">
        <v>1202</v>
      </c>
      <c r="P218" s="103" t="s">
        <v>556</v>
      </c>
      <c r="Q218" s="66"/>
      <c r="R218" s="104" t="s">
        <v>246</v>
      </c>
      <c r="S218" s="125">
        <v>2233</v>
      </c>
      <c r="T218" s="125" t="s">
        <v>1276</v>
      </c>
      <c r="U218" s="125">
        <v>9165180477</v>
      </c>
      <c r="V218" s="125">
        <v>20</v>
      </c>
      <c r="W218" s="125" t="s">
        <v>556</v>
      </c>
      <c r="X218" s="125" t="s">
        <v>881</v>
      </c>
      <c r="Y218" s="104">
        <f t="shared" si="7"/>
        <v>200</v>
      </c>
      <c r="Z218" s="66" t="s">
        <v>1209</v>
      </c>
      <c r="AA218" s="66" t="s">
        <v>1210</v>
      </c>
      <c r="AB218" s="66" t="s">
        <v>540</v>
      </c>
      <c r="AC218" s="66" t="s">
        <v>198</v>
      </c>
      <c r="AD218" s="66" t="s">
        <v>246</v>
      </c>
    </row>
    <row r="219" spans="1:30">
      <c r="A219" s="66">
        <v>217</v>
      </c>
      <c r="B219" s="66" t="s">
        <v>7</v>
      </c>
      <c r="C219" s="66" t="s">
        <v>1200</v>
      </c>
      <c r="D219" s="66" t="s">
        <v>198</v>
      </c>
      <c r="E219" s="66" t="s">
        <v>1277</v>
      </c>
      <c r="F219" s="66" t="s">
        <v>198</v>
      </c>
      <c r="G219" s="66" t="s">
        <v>125</v>
      </c>
      <c r="H219" s="66" t="s">
        <v>809</v>
      </c>
      <c r="I219" s="66">
        <v>350</v>
      </c>
      <c r="J219" s="101">
        <v>2100</v>
      </c>
      <c r="K219" s="66">
        <v>450</v>
      </c>
      <c r="L219" s="102">
        <f t="shared" si="6"/>
        <v>0.21428571428571427</v>
      </c>
      <c r="M219" s="66" t="s">
        <v>810</v>
      </c>
      <c r="N219" s="66">
        <v>2233</v>
      </c>
      <c r="O219" s="66" t="s">
        <v>1124</v>
      </c>
      <c r="P219" s="103" t="s">
        <v>556</v>
      </c>
      <c r="Q219" s="66"/>
      <c r="R219" s="104" t="s">
        <v>246</v>
      </c>
      <c r="S219" s="125">
        <v>2233</v>
      </c>
      <c r="T219" s="127" t="s">
        <v>1278</v>
      </c>
      <c r="U219" s="127">
        <v>8236859937</v>
      </c>
      <c r="V219" s="125">
        <v>15</v>
      </c>
      <c r="W219" s="125" t="s">
        <v>556</v>
      </c>
      <c r="X219" s="128">
        <v>45210</v>
      </c>
      <c r="Y219" s="104">
        <f t="shared" si="7"/>
        <v>150</v>
      </c>
      <c r="Z219" s="66" t="s">
        <v>1253</v>
      </c>
      <c r="AA219" s="66" t="s">
        <v>198</v>
      </c>
      <c r="AB219" s="66" t="s">
        <v>540</v>
      </c>
      <c r="AC219" s="66" t="s">
        <v>198</v>
      </c>
      <c r="AD219" s="66" t="s">
        <v>246</v>
      </c>
    </row>
    <row r="220" spans="1:30">
      <c r="A220" s="66">
        <v>218</v>
      </c>
      <c r="B220" s="66" t="s">
        <v>7</v>
      </c>
      <c r="C220" s="66" t="s">
        <v>1200</v>
      </c>
      <c r="D220" s="66" t="s">
        <v>198</v>
      </c>
      <c r="E220" s="66" t="s">
        <v>1279</v>
      </c>
      <c r="F220" s="66" t="s">
        <v>198</v>
      </c>
      <c r="G220" s="66" t="s">
        <v>125</v>
      </c>
      <c r="H220" s="66" t="s">
        <v>809</v>
      </c>
      <c r="I220" s="66">
        <v>340</v>
      </c>
      <c r="J220" s="101">
        <v>2040</v>
      </c>
      <c r="K220" s="66">
        <v>300</v>
      </c>
      <c r="L220" s="102">
        <f t="shared" si="6"/>
        <v>0.14705882352941177</v>
      </c>
      <c r="M220" s="66" t="s">
        <v>810</v>
      </c>
      <c r="N220" s="66">
        <v>2233</v>
      </c>
      <c r="O220" s="66" t="s">
        <v>1202</v>
      </c>
      <c r="P220" s="103" t="s">
        <v>556</v>
      </c>
      <c r="Q220" s="66"/>
      <c r="R220" s="104" t="s">
        <v>246</v>
      </c>
      <c r="S220" s="125">
        <v>2233</v>
      </c>
      <c r="T220" s="127" t="s">
        <v>1280</v>
      </c>
      <c r="U220" s="127">
        <v>7803916528</v>
      </c>
      <c r="V220" s="125">
        <v>35</v>
      </c>
      <c r="W220" s="125" t="s">
        <v>556</v>
      </c>
      <c r="X220" s="128">
        <v>45234</v>
      </c>
      <c r="Y220" s="104">
        <f t="shared" si="7"/>
        <v>350</v>
      </c>
      <c r="Z220" s="66" t="s">
        <v>541</v>
      </c>
      <c r="AA220" s="66" t="s">
        <v>198</v>
      </c>
      <c r="AB220" s="66" t="s">
        <v>1281</v>
      </c>
      <c r="AC220" s="66" t="s">
        <v>818</v>
      </c>
      <c r="AD220" s="66" t="s">
        <v>246</v>
      </c>
    </row>
    <row r="221" spans="1:30">
      <c r="A221" s="66">
        <v>219</v>
      </c>
      <c r="B221" s="66" t="s">
        <v>7</v>
      </c>
      <c r="C221" s="66" t="s">
        <v>1200</v>
      </c>
      <c r="D221" s="66" t="s">
        <v>198</v>
      </c>
      <c r="E221" s="66" t="s">
        <v>1282</v>
      </c>
      <c r="F221" s="66" t="s">
        <v>198</v>
      </c>
      <c r="G221" s="66" t="s">
        <v>125</v>
      </c>
      <c r="H221" s="66" t="s">
        <v>809</v>
      </c>
      <c r="I221" s="108">
        <v>350</v>
      </c>
      <c r="J221" s="101">
        <v>2100</v>
      </c>
      <c r="K221" s="66">
        <v>450</v>
      </c>
      <c r="L221" s="102">
        <f t="shared" si="6"/>
        <v>0.21428571428571427</v>
      </c>
      <c r="M221" s="66" t="s">
        <v>810</v>
      </c>
      <c r="N221" s="66">
        <v>2233</v>
      </c>
      <c r="O221" s="66" t="s">
        <v>1202</v>
      </c>
      <c r="P221" s="103" t="s">
        <v>556</v>
      </c>
      <c r="Q221" s="103"/>
      <c r="R221" s="104" t="s">
        <v>246</v>
      </c>
      <c r="S221" s="125">
        <v>2233</v>
      </c>
      <c r="T221" s="127" t="s">
        <v>1283</v>
      </c>
      <c r="U221" s="127">
        <v>9424271471</v>
      </c>
      <c r="V221" s="125">
        <v>20</v>
      </c>
      <c r="W221" s="125" t="s">
        <v>556</v>
      </c>
      <c r="X221" s="125" t="s">
        <v>1265</v>
      </c>
      <c r="Y221" s="104">
        <f t="shared" si="7"/>
        <v>200</v>
      </c>
      <c r="Z221" s="66" t="s">
        <v>1233</v>
      </c>
      <c r="AA221" s="66" t="s">
        <v>1210</v>
      </c>
      <c r="AB221" s="66" t="s">
        <v>540</v>
      </c>
      <c r="AC221" s="66" t="s">
        <v>198</v>
      </c>
      <c r="AD221" s="66" t="s">
        <v>246</v>
      </c>
    </row>
    <row r="222" spans="1:30">
      <c r="A222" s="66">
        <v>220</v>
      </c>
      <c r="B222" s="66" t="s">
        <v>7</v>
      </c>
      <c r="C222" s="66" t="s">
        <v>1200</v>
      </c>
      <c r="D222" s="66" t="s">
        <v>198</v>
      </c>
      <c r="E222" s="66" t="s">
        <v>1284</v>
      </c>
      <c r="F222" s="66" t="s">
        <v>198</v>
      </c>
      <c r="G222" s="66" t="s">
        <v>125</v>
      </c>
      <c r="H222" s="66" t="s">
        <v>809</v>
      </c>
      <c r="I222" s="108">
        <v>300</v>
      </c>
      <c r="J222" s="101">
        <v>1800</v>
      </c>
      <c r="K222" s="66">
        <v>300</v>
      </c>
      <c r="L222" s="102">
        <f t="shared" si="6"/>
        <v>0.16666666666666666</v>
      </c>
      <c r="M222" s="66" t="s">
        <v>810</v>
      </c>
      <c r="N222" s="66">
        <v>2233</v>
      </c>
      <c r="O222" s="66" t="s">
        <v>1202</v>
      </c>
      <c r="P222" s="103" t="s">
        <v>556</v>
      </c>
      <c r="Q222" s="103"/>
      <c r="R222" s="104" t="s">
        <v>246</v>
      </c>
      <c r="S222" s="125">
        <v>2233</v>
      </c>
      <c r="T222" s="127" t="s">
        <v>1285</v>
      </c>
      <c r="U222" s="127">
        <v>9522036945</v>
      </c>
      <c r="V222" s="125">
        <v>18</v>
      </c>
      <c r="W222" s="125" t="s">
        <v>932</v>
      </c>
      <c r="X222" s="125" t="s">
        <v>868</v>
      </c>
      <c r="Y222" s="104">
        <f t="shared" si="7"/>
        <v>180</v>
      </c>
      <c r="Z222" s="66" t="s">
        <v>1274</v>
      </c>
      <c r="AA222" s="66" t="s">
        <v>198</v>
      </c>
      <c r="AB222" s="66" t="s">
        <v>540</v>
      </c>
      <c r="AC222" s="66" t="s">
        <v>198</v>
      </c>
      <c r="AD222" s="66" t="s">
        <v>246</v>
      </c>
    </row>
    <row r="223" spans="1:30">
      <c r="A223" s="66">
        <v>221</v>
      </c>
      <c r="B223" s="66" t="s">
        <v>7</v>
      </c>
      <c r="C223" s="66" t="s">
        <v>1200</v>
      </c>
      <c r="D223" s="66" t="s">
        <v>198</v>
      </c>
      <c r="E223" s="66" t="s">
        <v>1286</v>
      </c>
      <c r="F223" s="66" t="s">
        <v>198</v>
      </c>
      <c r="G223" s="66" t="s">
        <v>125</v>
      </c>
      <c r="H223" s="66" t="s">
        <v>809</v>
      </c>
      <c r="I223" s="108">
        <v>400</v>
      </c>
      <c r="J223" s="101">
        <v>2400</v>
      </c>
      <c r="K223" s="66">
        <v>450</v>
      </c>
      <c r="L223" s="102">
        <f t="shared" si="6"/>
        <v>0.1875</v>
      </c>
      <c r="M223" s="66" t="s">
        <v>810</v>
      </c>
      <c r="N223" s="66">
        <v>2233</v>
      </c>
      <c r="O223" s="66" t="s">
        <v>1124</v>
      </c>
      <c r="P223" s="103" t="s">
        <v>556</v>
      </c>
      <c r="Q223" s="103"/>
      <c r="R223" s="104" t="s">
        <v>246</v>
      </c>
      <c r="S223" s="125">
        <v>2233</v>
      </c>
      <c r="T223" s="127" t="s">
        <v>1287</v>
      </c>
      <c r="U223" s="127">
        <v>9770167311</v>
      </c>
      <c r="V223" s="125">
        <v>15</v>
      </c>
      <c r="W223" s="125" t="s">
        <v>556</v>
      </c>
      <c r="X223" s="125" t="s">
        <v>899</v>
      </c>
      <c r="Y223" s="104">
        <f t="shared" si="7"/>
        <v>150</v>
      </c>
      <c r="Z223" s="66" t="s">
        <v>1288</v>
      </c>
      <c r="AA223" s="66" t="s">
        <v>1289</v>
      </c>
      <c r="AB223" s="66" t="s">
        <v>540</v>
      </c>
      <c r="AC223" s="66" t="s">
        <v>198</v>
      </c>
      <c r="AD223" s="66" t="s">
        <v>246</v>
      </c>
    </row>
    <row r="224" spans="1:30">
      <c r="A224" s="66">
        <v>222</v>
      </c>
      <c r="B224" s="66" t="s">
        <v>7</v>
      </c>
      <c r="C224" s="66" t="s">
        <v>1200</v>
      </c>
      <c r="D224" s="66" t="s">
        <v>198</v>
      </c>
      <c r="E224" s="66" t="s">
        <v>1290</v>
      </c>
      <c r="F224" s="66" t="s">
        <v>198</v>
      </c>
      <c r="G224" s="66" t="s">
        <v>125</v>
      </c>
      <c r="H224" s="66" t="s">
        <v>809</v>
      </c>
      <c r="I224" s="108">
        <v>700</v>
      </c>
      <c r="J224" s="101">
        <v>4200</v>
      </c>
      <c r="K224" s="66">
        <v>300</v>
      </c>
      <c r="L224" s="102">
        <f t="shared" si="6"/>
        <v>7.1428571428571425E-2</v>
      </c>
      <c r="M224" s="66" t="s">
        <v>810</v>
      </c>
      <c r="N224" s="66">
        <v>2233</v>
      </c>
      <c r="O224" s="66" t="s">
        <v>1202</v>
      </c>
      <c r="P224" s="103" t="s">
        <v>556</v>
      </c>
      <c r="Q224" s="103"/>
      <c r="R224" s="104" t="s">
        <v>246</v>
      </c>
      <c r="S224" s="125">
        <v>2233</v>
      </c>
      <c r="T224" s="127" t="s">
        <v>1291</v>
      </c>
      <c r="U224" s="127">
        <v>6268488654</v>
      </c>
      <c r="V224" s="125">
        <v>17</v>
      </c>
      <c r="W224" s="125" t="s">
        <v>556</v>
      </c>
      <c r="X224" s="125" t="s">
        <v>830</v>
      </c>
      <c r="Y224" s="104">
        <f t="shared" si="7"/>
        <v>170</v>
      </c>
      <c r="Z224" s="66" t="s">
        <v>541</v>
      </c>
      <c r="AA224" s="66" t="s">
        <v>198</v>
      </c>
      <c r="AB224" s="66" t="s">
        <v>1281</v>
      </c>
      <c r="AC224" s="66" t="s">
        <v>818</v>
      </c>
      <c r="AD224" s="66" t="s">
        <v>246</v>
      </c>
    </row>
    <row r="225" spans="1:30">
      <c r="A225" s="66">
        <v>223</v>
      </c>
      <c r="B225" s="66" t="s">
        <v>7</v>
      </c>
      <c r="C225" s="66" t="s">
        <v>1200</v>
      </c>
      <c r="D225" s="66" t="s">
        <v>198</v>
      </c>
      <c r="E225" s="66" t="s">
        <v>1289</v>
      </c>
      <c r="F225" s="66" t="s">
        <v>198</v>
      </c>
      <c r="G225" s="66" t="s">
        <v>125</v>
      </c>
      <c r="H225" s="66" t="s">
        <v>809</v>
      </c>
      <c r="I225" s="108">
        <v>500</v>
      </c>
      <c r="J225" s="101">
        <v>3000</v>
      </c>
      <c r="K225" s="66">
        <v>600</v>
      </c>
      <c r="L225" s="102">
        <f t="shared" si="6"/>
        <v>0.2</v>
      </c>
      <c r="M225" s="66" t="s">
        <v>810</v>
      </c>
      <c r="N225" s="66">
        <v>2233</v>
      </c>
      <c r="O225" s="66" t="s">
        <v>1202</v>
      </c>
      <c r="P225" s="103" t="s">
        <v>556</v>
      </c>
      <c r="Q225" s="103"/>
      <c r="R225" s="104" t="s">
        <v>246</v>
      </c>
      <c r="S225" s="125">
        <v>2233</v>
      </c>
      <c r="T225" s="125" t="s">
        <v>716</v>
      </c>
      <c r="U225" s="125">
        <v>9907401482</v>
      </c>
      <c r="V225" s="125">
        <v>18</v>
      </c>
      <c r="W225" s="125" t="s">
        <v>246</v>
      </c>
      <c r="X225" s="125" t="s">
        <v>891</v>
      </c>
      <c r="Y225" s="104">
        <f t="shared" si="7"/>
        <v>180</v>
      </c>
      <c r="Z225" s="66" t="s">
        <v>1218</v>
      </c>
      <c r="AA225" s="66" t="s">
        <v>198</v>
      </c>
      <c r="AB225" s="66" t="s">
        <v>540</v>
      </c>
      <c r="AC225" s="66" t="s">
        <v>198</v>
      </c>
      <c r="AD225" s="66" t="s">
        <v>246</v>
      </c>
    </row>
    <row r="226" spans="1:30">
      <c r="A226" s="66">
        <v>224</v>
      </c>
      <c r="B226" s="66" t="s">
        <v>7</v>
      </c>
      <c r="C226" s="66" t="s">
        <v>1200</v>
      </c>
      <c r="D226" s="66" t="s">
        <v>198</v>
      </c>
      <c r="E226" s="66" t="s">
        <v>1292</v>
      </c>
      <c r="F226" s="66" t="s">
        <v>198</v>
      </c>
      <c r="G226" s="66" t="s">
        <v>125</v>
      </c>
      <c r="H226" s="66" t="s">
        <v>809</v>
      </c>
      <c r="I226" s="108">
        <v>900</v>
      </c>
      <c r="J226" s="101">
        <v>5400</v>
      </c>
      <c r="K226" s="66">
        <v>300</v>
      </c>
      <c r="L226" s="102">
        <f t="shared" si="6"/>
        <v>5.5555555555555552E-2</v>
      </c>
      <c r="M226" s="66" t="s">
        <v>810</v>
      </c>
      <c r="N226" s="66">
        <v>2233</v>
      </c>
      <c r="O226" s="66" t="s">
        <v>1124</v>
      </c>
      <c r="P226" s="103" t="s">
        <v>556</v>
      </c>
      <c r="Q226" s="103"/>
      <c r="R226" s="104" t="s">
        <v>246</v>
      </c>
      <c r="S226" s="125">
        <v>2233</v>
      </c>
      <c r="T226" s="125" t="s">
        <v>1293</v>
      </c>
      <c r="U226" s="125">
        <v>9691609271</v>
      </c>
      <c r="V226" s="125">
        <v>15</v>
      </c>
      <c r="W226" s="125" t="s">
        <v>556</v>
      </c>
      <c r="X226" s="125" t="s">
        <v>1294</v>
      </c>
      <c r="Y226" s="104">
        <f t="shared" si="7"/>
        <v>150</v>
      </c>
      <c r="Z226" s="66" t="s">
        <v>540</v>
      </c>
      <c r="AA226" s="66"/>
      <c r="AB226" s="66"/>
      <c r="AC226" s="66"/>
      <c r="AD226" s="66" t="s">
        <v>246</v>
      </c>
    </row>
    <row r="227" spans="1:30">
      <c r="A227" s="66">
        <v>225</v>
      </c>
      <c r="B227" s="66" t="s">
        <v>7</v>
      </c>
      <c r="C227" s="66" t="s">
        <v>1200</v>
      </c>
      <c r="D227" s="66" t="s">
        <v>198</v>
      </c>
      <c r="E227" s="66" t="s">
        <v>1295</v>
      </c>
      <c r="F227" s="66" t="s">
        <v>124</v>
      </c>
      <c r="G227" s="66" t="s">
        <v>125</v>
      </c>
      <c r="H227" s="66" t="s">
        <v>809</v>
      </c>
      <c r="I227" s="66">
        <v>400</v>
      </c>
      <c r="J227" s="101">
        <v>2400</v>
      </c>
      <c r="K227" s="66">
        <v>780</v>
      </c>
      <c r="L227" s="102">
        <f t="shared" si="6"/>
        <v>0.32500000000000001</v>
      </c>
      <c r="M227" s="66" t="s">
        <v>810</v>
      </c>
      <c r="N227" s="66">
        <v>2233</v>
      </c>
      <c r="O227" s="66" t="s">
        <v>1202</v>
      </c>
      <c r="P227" s="103" t="s">
        <v>556</v>
      </c>
      <c r="Q227" s="103"/>
      <c r="R227" s="104" t="s">
        <v>246</v>
      </c>
      <c r="S227" s="125">
        <v>2233</v>
      </c>
      <c r="T227" s="127" t="s">
        <v>1296</v>
      </c>
      <c r="U227" s="127">
        <v>8815714475</v>
      </c>
      <c r="V227" s="125">
        <v>20</v>
      </c>
      <c r="W227" s="125" t="s">
        <v>556</v>
      </c>
      <c r="X227" s="128">
        <v>45180</v>
      </c>
      <c r="Y227" s="104">
        <f t="shared" si="7"/>
        <v>200</v>
      </c>
      <c r="Z227" s="66" t="s">
        <v>544</v>
      </c>
      <c r="AA227" s="66" t="s">
        <v>1297</v>
      </c>
      <c r="AB227" s="66" t="s">
        <v>540</v>
      </c>
      <c r="AC227" s="66" t="s">
        <v>198</v>
      </c>
      <c r="AD227" s="66" t="s">
        <v>246</v>
      </c>
    </row>
    <row r="228" spans="1:30">
      <c r="A228" s="66">
        <v>226</v>
      </c>
      <c r="B228" s="66" t="s">
        <v>7</v>
      </c>
      <c r="C228" s="66" t="s">
        <v>1200</v>
      </c>
      <c r="D228" s="66" t="s">
        <v>198</v>
      </c>
      <c r="E228" s="66" t="s">
        <v>1298</v>
      </c>
      <c r="F228" s="66" t="s">
        <v>198</v>
      </c>
      <c r="G228" s="66" t="s">
        <v>125</v>
      </c>
      <c r="H228" s="66" t="s">
        <v>809</v>
      </c>
      <c r="I228" s="66">
        <v>350</v>
      </c>
      <c r="J228" s="101">
        <v>2100</v>
      </c>
      <c r="K228" s="66">
        <v>450</v>
      </c>
      <c r="L228" s="102">
        <f t="shared" si="6"/>
        <v>0.21428571428571427</v>
      </c>
      <c r="M228" s="66" t="s">
        <v>810</v>
      </c>
      <c r="N228" s="66">
        <v>2233</v>
      </c>
      <c r="O228" s="66" t="s">
        <v>1202</v>
      </c>
      <c r="P228" s="103" t="s">
        <v>556</v>
      </c>
      <c r="Q228" s="103"/>
      <c r="R228" s="104" t="s">
        <v>246</v>
      </c>
      <c r="S228" s="125">
        <v>2233</v>
      </c>
      <c r="T228" s="127" t="s">
        <v>1299</v>
      </c>
      <c r="U228" s="127">
        <v>9131232332</v>
      </c>
      <c r="V228" s="125">
        <v>23</v>
      </c>
      <c r="W228" s="125" t="s">
        <v>823</v>
      </c>
      <c r="X228" s="125" t="s">
        <v>928</v>
      </c>
      <c r="Y228" s="104">
        <f t="shared" si="7"/>
        <v>230</v>
      </c>
      <c r="Z228" s="66" t="s">
        <v>1231</v>
      </c>
      <c r="AA228" s="66" t="s">
        <v>1210</v>
      </c>
      <c r="AB228" s="66" t="s">
        <v>540</v>
      </c>
      <c r="AC228" s="66" t="s">
        <v>198</v>
      </c>
      <c r="AD228" s="66" t="s">
        <v>246</v>
      </c>
    </row>
    <row r="229" spans="1:30">
      <c r="A229" s="66">
        <v>227</v>
      </c>
      <c r="B229" s="66" t="s">
        <v>7</v>
      </c>
      <c r="C229" s="66" t="s">
        <v>1200</v>
      </c>
      <c r="D229" s="66" t="s">
        <v>198</v>
      </c>
      <c r="E229" s="66" t="s">
        <v>1300</v>
      </c>
      <c r="F229" s="66" t="s">
        <v>198</v>
      </c>
      <c r="G229" s="66" t="s">
        <v>125</v>
      </c>
      <c r="H229" s="66" t="s">
        <v>809</v>
      </c>
      <c r="I229" s="66">
        <v>500</v>
      </c>
      <c r="J229" s="101">
        <v>3000</v>
      </c>
      <c r="K229" s="66">
        <v>300</v>
      </c>
      <c r="L229" s="102">
        <f t="shared" si="6"/>
        <v>0.1</v>
      </c>
      <c r="M229" s="66" t="s">
        <v>810</v>
      </c>
      <c r="N229" s="66">
        <v>2233</v>
      </c>
      <c r="O229" s="66" t="s">
        <v>1124</v>
      </c>
      <c r="P229" s="103" t="s">
        <v>556</v>
      </c>
      <c r="Q229" s="103"/>
      <c r="R229" s="104" t="s">
        <v>556</v>
      </c>
      <c r="S229" s="125"/>
      <c r="T229" s="125"/>
      <c r="U229" s="125"/>
      <c r="V229" s="125"/>
      <c r="W229" s="125"/>
      <c r="X229" s="125"/>
      <c r="Y229" s="104">
        <f t="shared" si="7"/>
        <v>0</v>
      </c>
      <c r="Z229" s="66" t="s">
        <v>1224</v>
      </c>
      <c r="AA229" s="66" t="s">
        <v>198</v>
      </c>
      <c r="AB229" s="66" t="s">
        <v>109</v>
      </c>
      <c r="AC229" s="66" t="s">
        <v>1225</v>
      </c>
      <c r="AD229" s="66" t="s">
        <v>246</v>
      </c>
    </row>
    <row r="230" spans="1:30">
      <c r="A230" s="66">
        <v>228</v>
      </c>
      <c r="B230" s="66" t="s">
        <v>7</v>
      </c>
      <c r="C230" s="66" t="s">
        <v>1200</v>
      </c>
      <c r="D230" s="66" t="s">
        <v>198</v>
      </c>
      <c r="E230" s="66" t="s">
        <v>1238</v>
      </c>
      <c r="F230" s="66" t="s">
        <v>198</v>
      </c>
      <c r="G230" s="66" t="s">
        <v>125</v>
      </c>
      <c r="H230" s="66" t="s">
        <v>809</v>
      </c>
      <c r="I230" s="66">
        <v>500</v>
      </c>
      <c r="J230" s="101">
        <v>3000</v>
      </c>
      <c r="K230" s="66">
        <v>105</v>
      </c>
      <c r="L230" s="102">
        <f t="shared" si="6"/>
        <v>3.5000000000000003E-2</v>
      </c>
      <c r="M230" s="66" t="s">
        <v>810</v>
      </c>
      <c r="N230" s="66">
        <v>2233</v>
      </c>
      <c r="O230" s="66" t="s">
        <v>1202</v>
      </c>
      <c r="P230" s="103" t="s">
        <v>556</v>
      </c>
      <c r="Q230" s="103"/>
      <c r="R230" s="104" t="s">
        <v>246</v>
      </c>
      <c r="S230" s="125">
        <v>2233</v>
      </c>
      <c r="T230" s="127" t="s">
        <v>1301</v>
      </c>
      <c r="U230" s="127">
        <v>7049451571</v>
      </c>
      <c r="V230" s="125">
        <v>26</v>
      </c>
      <c r="W230" s="125" t="s">
        <v>556</v>
      </c>
      <c r="X230" s="128">
        <v>45241</v>
      </c>
      <c r="Y230" s="104">
        <f t="shared" si="7"/>
        <v>260</v>
      </c>
      <c r="Z230" s="66" t="s">
        <v>540</v>
      </c>
      <c r="AA230" s="66"/>
      <c r="AB230" s="66"/>
      <c r="AC230" s="66"/>
      <c r="AD230" s="66" t="s">
        <v>246</v>
      </c>
    </row>
    <row r="231" spans="1:30">
      <c r="A231" s="66">
        <v>229</v>
      </c>
      <c r="B231" s="66" t="s">
        <v>7</v>
      </c>
      <c r="C231" s="66" t="s">
        <v>1200</v>
      </c>
      <c r="D231" s="66" t="s">
        <v>198</v>
      </c>
      <c r="E231" s="66" t="s">
        <v>1214</v>
      </c>
      <c r="F231" s="66" t="s">
        <v>198</v>
      </c>
      <c r="G231" s="66" t="s">
        <v>125</v>
      </c>
      <c r="H231" s="66" t="s">
        <v>809</v>
      </c>
      <c r="I231" s="66">
        <v>350</v>
      </c>
      <c r="J231" s="101">
        <v>2100</v>
      </c>
      <c r="K231" s="66">
        <v>300</v>
      </c>
      <c r="L231" s="102">
        <f t="shared" si="6"/>
        <v>0.14285714285714285</v>
      </c>
      <c r="M231" s="66" t="s">
        <v>810</v>
      </c>
      <c r="N231" s="66">
        <v>2233</v>
      </c>
      <c r="O231" s="66" t="s">
        <v>1124</v>
      </c>
      <c r="P231" s="103" t="s">
        <v>556</v>
      </c>
      <c r="Q231" s="103"/>
      <c r="R231" s="104" t="s">
        <v>246</v>
      </c>
      <c r="S231" s="125">
        <v>2233</v>
      </c>
      <c r="T231" s="127" t="s">
        <v>1302</v>
      </c>
      <c r="U231" s="127">
        <v>8461043595</v>
      </c>
      <c r="V231" s="125">
        <v>19</v>
      </c>
      <c r="W231" s="125" t="s">
        <v>556</v>
      </c>
      <c r="X231" s="128">
        <v>45180</v>
      </c>
      <c r="Y231" s="104">
        <f t="shared" si="7"/>
        <v>190</v>
      </c>
      <c r="Z231" s="66" t="s">
        <v>1213</v>
      </c>
      <c r="AA231" s="66" t="s">
        <v>1214</v>
      </c>
      <c r="AB231" s="66" t="s">
        <v>540</v>
      </c>
      <c r="AC231" s="66" t="s">
        <v>198</v>
      </c>
      <c r="AD231" s="66" t="s">
        <v>246</v>
      </c>
    </row>
    <row r="232" spans="1:30">
      <c r="A232" s="66">
        <v>230</v>
      </c>
      <c r="B232" s="66" t="s">
        <v>7</v>
      </c>
      <c r="C232" s="66" t="s">
        <v>1200</v>
      </c>
      <c r="D232" s="66" t="s">
        <v>198</v>
      </c>
      <c r="E232" s="66" t="s">
        <v>1303</v>
      </c>
      <c r="F232" s="66" t="s">
        <v>124</v>
      </c>
      <c r="G232" s="66" t="s">
        <v>125</v>
      </c>
      <c r="H232" s="66" t="s">
        <v>809</v>
      </c>
      <c r="I232" s="66">
        <v>650</v>
      </c>
      <c r="J232" s="101">
        <v>3900</v>
      </c>
      <c r="K232" s="66">
        <v>450</v>
      </c>
      <c r="L232" s="102">
        <f t="shared" si="6"/>
        <v>0.11538461538461539</v>
      </c>
      <c r="M232" s="66" t="s">
        <v>810</v>
      </c>
      <c r="N232" s="66">
        <v>2233</v>
      </c>
      <c r="O232" s="66" t="s">
        <v>1202</v>
      </c>
      <c r="P232" s="103" t="s">
        <v>556</v>
      </c>
      <c r="Q232" s="103"/>
      <c r="R232" s="104" t="s">
        <v>246</v>
      </c>
      <c r="S232" s="125">
        <v>2233</v>
      </c>
      <c r="T232" s="125" t="s">
        <v>1304</v>
      </c>
      <c r="U232" s="125">
        <v>7803916528</v>
      </c>
      <c r="V232" s="125">
        <v>25</v>
      </c>
      <c r="W232" s="125" t="s">
        <v>556</v>
      </c>
      <c r="X232" s="126">
        <v>44968</v>
      </c>
      <c r="Y232" s="104">
        <f t="shared" si="7"/>
        <v>250</v>
      </c>
      <c r="Z232" s="66" t="s">
        <v>1209</v>
      </c>
      <c r="AA232" s="66" t="s">
        <v>1210</v>
      </c>
      <c r="AB232" s="66" t="s">
        <v>540</v>
      </c>
      <c r="AC232" s="66" t="s">
        <v>198</v>
      </c>
      <c r="AD232" s="66" t="s">
        <v>246</v>
      </c>
    </row>
    <row r="233" spans="1:30">
      <c r="A233" s="66">
        <v>231</v>
      </c>
      <c r="B233" s="66" t="s">
        <v>7</v>
      </c>
      <c r="C233" s="66" t="s">
        <v>1200</v>
      </c>
      <c r="D233" s="66" t="s">
        <v>198</v>
      </c>
      <c r="E233" s="66" t="s">
        <v>1305</v>
      </c>
      <c r="F233" s="66" t="s">
        <v>198</v>
      </c>
      <c r="G233" s="66" t="s">
        <v>125</v>
      </c>
      <c r="H233" s="66" t="s">
        <v>809</v>
      </c>
      <c r="I233" s="66">
        <v>500</v>
      </c>
      <c r="J233" s="101">
        <v>3000</v>
      </c>
      <c r="K233" s="66">
        <v>300</v>
      </c>
      <c r="L233" s="102">
        <f t="shared" si="6"/>
        <v>0.1</v>
      </c>
      <c r="M233" s="66" t="s">
        <v>810</v>
      </c>
      <c r="N233" s="66">
        <v>2233</v>
      </c>
      <c r="O233" s="66" t="s">
        <v>1202</v>
      </c>
      <c r="P233" s="103" t="s">
        <v>556</v>
      </c>
      <c r="Q233" s="103"/>
      <c r="R233" s="104" t="s">
        <v>246</v>
      </c>
      <c r="S233" s="125">
        <v>2233</v>
      </c>
      <c r="T233" s="127" t="s">
        <v>1306</v>
      </c>
      <c r="U233" s="127">
        <v>6262512009</v>
      </c>
      <c r="V233" s="125">
        <v>15</v>
      </c>
      <c r="W233" s="125" t="s">
        <v>556</v>
      </c>
      <c r="X233" s="125" t="s">
        <v>1039</v>
      </c>
      <c r="Y233" s="104">
        <f t="shared" si="7"/>
        <v>150</v>
      </c>
      <c r="Z233" s="66" t="s">
        <v>1247</v>
      </c>
      <c r="AA233" s="66" t="s">
        <v>1214</v>
      </c>
      <c r="AB233" s="66" t="s">
        <v>540</v>
      </c>
      <c r="AC233" s="66" t="s">
        <v>198</v>
      </c>
      <c r="AD233" s="66" t="s">
        <v>246</v>
      </c>
    </row>
    <row r="234" spans="1:30">
      <c r="A234" s="66">
        <v>232</v>
      </c>
      <c r="B234" s="66" t="s">
        <v>7</v>
      </c>
      <c r="C234" s="66" t="s">
        <v>1200</v>
      </c>
      <c r="D234" s="66" t="s">
        <v>198</v>
      </c>
      <c r="E234" s="66" t="s">
        <v>1214</v>
      </c>
      <c r="F234" s="66" t="s">
        <v>124</v>
      </c>
      <c r="G234" s="66" t="s">
        <v>125</v>
      </c>
      <c r="H234" s="66" t="s">
        <v>809</v>
      </c>
      <c r="I234" s="66">
        <v>300</v>
      </c>
      <c r="J234" s="101">
        <v>1800</v>
      </c>
      <c r="K234" s="66">
        <v>90</v>
      </c>
      <c r="L234" s="102">
        <f t="shared" si="6"/>
        <v>0.05</v>
      </c>
      <c r="M234" s="66" t="s">
        <v>810</v>
      </c>
      <c r="N234" s="66">
        <v>2233</v>
      </c>
      <c r="O234" s="66" t="s">
        <v>1202</v>
      </c>
      <c r="P234" s="103" t="s">
        <v>556</v>
      </c>
      <c r="Q234" s="103"/>
      <c r="R234" s="104" t="s">
        <v>556</v>
      </c>
      <c r="S234" s="125"/>
      <c r="T234" s="125"/>
      <c r="U234" s="125"/>
      <c r="V234" s="125"/>
      <c r="W234" s="125"/>
      <c r="X234" s="125"/>
      <c r="Y234" s="104">
        <f t="shared" si="7"/>
        <v>0</v>
      </c>
      <c r="Z234" s="66" t="s">
        <v>1213</v>
      </c>
      <c r="AA234" s="66" t="s">
        <v>1214</v>
      </c>
      <c r="AB234" s="66" t="s">
        <v>540</v>
      </c>
      <c r="AC234" s="66" t="s">
        <v>198</v>
      </c>
      <c r="AD234" s="66" t="s">
        <v>246</v>
      </c>
    </row>
    <row r="235" spans="1:30">
      <c r="A235" s="66">
        <v>233</v>
      </c>
      <c r="B235" s="66" t="s">
        <v>7</v>
      </c>
      <c r="C235" s="66" t="s">
        <v>1200</v>
      </c>
      <c r="D235" s="66" t="s">
        <v>198</v>
      </c>
      <c r="E235" s="66" t="s">
        <v>1307</v>
      </c>
      <c r="F235" s="66" t="s">
        <v>198</v>
      </c>
      <c r="G235" s="66" t="s">
        <v>125</v>
      </c>
      <c r="H235" s="66" t="s">
        <v>809</v>
      </c>
      <c r="I235" s="66">
        <v>500</v>
      </c>
      <c r="J235" s="101">
        <v>3000</v>
      </c>
      <c r="K235" s="66">
        <v>360</v>
      </c>
      <c r="L235" s="102">
        <f t="shared" si="6"/>
        <v>0.12</v>
      </c>
      <c r="M235" s="66" t="s">
        <v>810</v>
      </c>
      <c r="N235" s="66">
        <v>2233</v>
      </c>
      <c r="O235" s="66" t="s">
        <v>1124</v>
      </c>
      <c r="P235" s="103" t="s">
        <v>556</v>
      </c>
      <c r="Q235" s="103"/>
      <c r="R235" s="104" t="s">
        <v>246</v>
      </c>
      <c r="S235" s="125">
        <v>2233</v>
      </c>
      <c r="T235" s="127" t="s">
        <v>1308</v>
      </c>
      <c r="U235" s="127">
        <v>9329904772</v>
      </c>
      <c r="V235" s="125">
        <v>22</v>
      </c>
      <c r="W235" s="125" t="s">
        <v>556</v>
      </c>
      <c r="X235" s="125" t="s">
        <v>830</v>
      </c>
      <c r="Y235" s="104">
        <f t="shared" si="7"/>
        <v>220</v>
      </c>
      <c r="Z235" s="66" t="s">
        <v>1253</v>
      </c>
      <c r="AA235" s="66" t="s">
        <v>198</v>
      </c>
      <c r="AB235" s="66" t="s">
        <v>540</v>
      </c>
      <c r="AC235" s="66" t="s">
        <v>198</v>
      </c>
      <c r="AD235" s="66" t="s">
        <v>246</v>
      </c>
    </row>
    <row r="236" spans="1:30">
      <c r="A236" s="66">
        <v>234</v>
      </c>
      <c r="B236" s="66" t="s">
        <v>7</v>
      </c>
      <c r="C236" s="66" t="s">
        <v>1200</v>
      </c>
      <c r="D236" s="66" t="s">
        <v>198</v>
      </c>
      <c r="E236" s="66" t="s">
        <v>1309</v>
      </c>
      <c r="F236" s="66" t="s">
        <v>124</v>
      </c>
      <c r="G236" s="66" t="s">
        <v>125</v>
      </c>
      <c r="H236" s="66" t="s">
        <v>809</v>
      </c>
      <c r="I236" s="66">
        <v>300</v>
      </c>
      <c r="J236" s="101">
        <v>1800</v>
      </c>
      <c r="K236" s="66">
        <v>600</v>
      </c>
      <c r="L236" s="102">
        <f t="shared" si="6"/>
        <v>0.33333333333333331</v>
      </c>
      <c r="M236" s="66" t="s">
        <v>810</v>
      </c>
      <c r="N236" s="66">
        <v>2233</v>
      </c>
      <c r="O236" s="66" t="s">
        <v>1124</v>
      </c>
      <c r="P236" s="103" t="s">
        <v>556</v>
      </c>
      <c r="Q236" s="103"/>
      <c r="R236" s="104" t="s">
        <v>246</v>
      </c>
      <c r="S236" s="125">
        <v>2233</v>
      </c>
      <c r="T236" s="125" t="s">
        <v>1310</v>
      </c>
      <c r="U236" s="125">
        <v>9009525604</v>
      </c>
      <c r="V236" s="125">
        <v>18</v>
      </c>
      <c r="W236" s="125" t="s">
        <v>556</v>
      </c>
      <c r="X236" s="126">
        <v>44937</v>
      </c>
      <c r="Y236" s="104">
        <f t="shared" si="7"/>
        <v>180</v>
      </c>
      <c r="Z236" s="66" t="s">
        <v>1231</v>
      </c>
      <c r="AA236" s="66" t="s">
        <v>1210</v>
      </c>
      <c r="AB236" s="66" t="s">
        <v>540</v>
      </c>
      <c r="AC236" s="66" t="s">
        <v>198</v>
      </c>
      <c r="AD236" s="66" t="s">
        <v>246</v>
      </c>
    </row>
    <row r="237" spans="1:30">
      <c r="A237" s="66">
        <v>235</v>
      </c>
      <c r="B237" s="66" t="s">
        <v>7</v>
      </c>
      <c r="C237" s="66" t="s">
        <v>1200</v>
      </c>
      <c r="D237" s="66" t="s">
        <v>198</v>
      </c>
      <c r="E237" s="66" t="s">
        <v>1311</v>
      </c>
      <c r="F237" s="66" t="s">
        <v>124</v>
      </c>
      <c r="G237" s="66" t="s">
        <v>125</v>
      </c>
      <c r="H237" s="66" t="s">
        <v>809</v>
      </c>
      <c r="I237" s="108">
        <v>250</v>
      </c>
      <c r="J237" s="101">
        <v>1500</v>
      </c>
      <c r="K237" s="66">
        <v>120</v>
      </c>
      <c r="L237" s="102">
        <f t="shared" si="6"/>
        <v>0.08</v>
      </c>
      <c r="M237" s="66" t="s">
        <v>810</v>
      </c>
      <c r="N237" s="66">
        <v>2233</v>
      </c>
      <c r="O237" s="66" t="s">
        <v>1124</v>
      </c>
      <c r="P237" s="103" t="s">
        <v>556</v>
      </c>
      <c r="Q237" s="103"/>
      <c r="R237" s="104" t="s">
        <v>246</v>
      </c>
      <c r="S237" s="125">
        <v>2233</v>
      </c>
      <c r="T237" s="127" t="s">
        <v>1312</v>
      </c>
      <c r="U237" s="127">
        <v>9399367522</v>
      </c>
      <c r="V237" s="125">
        <v>15</v>
      </c>
      <c r="W237" s="125" t="s">
        <v>556</v>
      </c>
      <c r="X237" s="128">
        <v>45149</v>
      </c>
      <c r="Y237" s="104">
        <f t="shared" si="7"/>
        <v>150</v>
      </c>
      <c r="Z237" s="66" t="s">
        <v>1213</v>
      </c>
      <c r="AA237" s="66" t="s">
        <v>1214</v>
      </c>
      <c r="AB237" s="66" t="s">
        <v>540</v>
      </c>
      <c r="AC237" s="66" t="s">
        <v>198</v>
      </c>
      <c r="AD237" s="66" t="s">
        <v>246</v>
      </c>
    </row>
    <row r="238" spans="1:30">
      <c r="A238" s="66">
        <v>236</v>
      </c>
      <c r="B238" s="66" t="s">
        <v>7</v>
      </c>
      <c r="C238" s="66" t="s">
        <v>1200</v>
      </c>
      <c r="D238" s="66" t="s">
        <v>198</v>
      </c>
      <c r="E238" s="66" t="s">
        <v>1206</v>
      </c>
      <c r="F238" s="66" t="s">
        <v>198</v>
      </c>
      <c r="G238" s="66" t="s">
        <v>125</v>
      </c>
      <c r="H238" s="66" t="s">
        <v>809</v>
      </c>
      <c r="I238" s="108">
        <v>650</v>
      </c>
      <c r="J238" s="101">
        <v>3900</v>
      </c>
      <c r="K238" s="66">
        <v>450</v>
      </c>
      <c r="L238" s="102">
        <f t="shared" si="6"/>
        <v>0.11538461538461539</v>
      </c>
      <c r="M238" s="66" t="s">
        <v>810</v>
      </c>
      <c r="N238" s="66">
        <v>2233</v>
      </c>
      <c r="O238" s="66" t="s">
        <v>1202</v>
      </c>
      <c r="P238" s="103" t="s">
        <v>556</v>
      </c>
      <c r="Q238" s="103"/>
      <c r="R238" s="104" t="s">
        <v>246</v>
      </c>
      <c r="S238" s="125">
        <v>2233</v>
      </c>
      <c r="T238" s="125" t="s">
        <v>1313</v>
      </c>
      <c r="U238" s="125">
        <v>8817859135</v>
      </c>
      <c r="V238" s="125">
        <v>18</v>
      </c>
      <c r="W238" s="125" t="s">
        <v>556</v>
      </c>
      <c r="X238" s="125" t="s">
        <v>817</v>
      </c>
      <c r="Y238" s="104">
        <f t="shared" si="7"/>
        <v>180</v>
      </c>
      <c r="Z238" s="66" t="s">
        <v>467</v>
      </c>
      <c r="AA238" s="66" t="s">
        <v>1206</v>
      </c>
      <c r="AB238" s="66" t="s">
        <v>540</v>
      </c>
      <c r="AC238" s="66" t="s">
        <v>198</v>
      </c>
      <c r="AD238" s="66" t="s">
        <v>246</v>
      </c>
    </row>
    <row r="239" spans="1:30">
      <c r="A239" s="66">
        <v>237</v>
      </c>
      <c r="B239" s="66" t="s">
        <v>7</v>
      </c>
      <c r="C239" s="66" t="s">
        <v>1200</v>
      </c>
      <c r="D239" s="66" t="s">
        <v>198</v>
      </c>
      <c r="E239" s="66" t="s">
        <v>1314</v>
      </c>
      <c r="F239" s="66" t="s">
        <v>198</v>
      </c>
      <c r="G239" s="66" t="s">
        <v>125</v>
      </c>
      <c r="H239" s="66" t="s">
        <v>809</v>
      </c>
      <c r="I239" s="108">
        <v>300</v>
      </c>
      <c r="J239" s="101">
        <v>1800</v>
      </c>
      <c r="K239" s="66">
        <v>105</v>
      </c>
      <c r="L239" s="102">
        <f t="shared" si="6"/>
        <v>5.8333333333333334E-2</v>
      </c>
      <c r="M239" s="66" t="s">
        <v>810</v>
      </c>
      <c r="N239" s="66">
        <v>2233</v>
      </c>
      <c r="O239" s="66" t="s">
        <v>1202</v>
      </c>
      <c r="P239" s="103" t="s">
        <v>556</v>
      </c>
      <c r="Q239" s="103"/>
      <c r="R239" s="104" t="s">
        <v>246</v>
      </c>
      <c r="S239" s="125">
        <v>2233</v>
      </c>
      <c r="T239" s="127" t="s">
        <v>1315</v>
      </c>
      <c r="U239" s="127">
        <v>6264409445</v>
      </c>
      <c r="V239" s="125">
        <v>39</v>
      </c>
      <c r="W239" s="125" t="s">
        <v>556</v>
      </c>
      <c r="X239" s="125" t="s">
        <v>1265</v>
      </c>
      <c r="Y239" s="104">
        <f t="shared" si="7"/>
        <v>390</v>
      </c>
      <c r="Z239" s="66" t="s">
        <v>540</v>
      </c>
      <c r="AA239" s="66"/>
      <c r="AB239" s="66"/>
      <c r="AC239" s="66"/>
      <c r="AD239" s="66" t="s">
        <v>246</v>
      </c>
    </row>
    <row r="240" spans="1:30">
      <c r="A240" s="66">
        <v>238</v>
      </c>
      <c r="B240" s="66" t="s">
        <v>7</v>
      </c>
      <c r="C240" s="66" t="s">
        <v>1200</v>
      </c>
      <c r="D240" s="66" t="s">
        <v>198</v>
      </c>
      <c r="E240" s="66" t="s">
        <v>1316</v>
      </c>
      <c r="F240" s="66" t="s">
        <v>124</v>
      </c>
      <c r="G240" s="66" t="s">
        <v>125</v>
      </c>
      <c r="H240" s="66" t="s">
        <v>809</v>
      </c>
      <c r="I240" s="108">
        <v>400</v>
      </c>
      <c r="J240" s="101">
        <v>2400</v>
      </c>
      <c r="K240" s="66">
        <v>600</v>
      </c>
      <c r="L240" s="102">
        <f t="shared" si="6"/>
        <v>0.25</v>
      </c>
      <c r="M240" s="66" t="s">
        <v>810</v>
      </c>
      <c r="N240" s="66">
        <v>2233</v>
      </c>
      <c r="O240" s="66" t="s">
        <v>1124</v>
      </c>
      <c r="P240" s="103" t="s">
        <v>556</v>
      </c>
      <c r="Q240" s="103"/>
      <c r="R240" s="104" t="s">
        <v>556</v>
      </c>
      <c r="S240" s="125"/>
      <c r="T240" s="125"/>
      <c r="U240" s="125"/>
      <c r="V240" s="125"/>
      <c r="W240" s="125"/>
      <c r="X240" s="125"/>
      <c r="Y240" s="104">
        <f t="shared" si="7"/>
        <v>0</v>
      </c>
      <c r="Z240" s="66" t="s">
        <v>1233</v>
      </c>
      <c r="AA240" s="66" t="s">
        <v>1210</v>
      </c>
      <c r="AB240" s="66" t="s">
        <v>540</v>
      </c>
      <c r="AC240" s="66" t="s">
        <v>198</v>
      </c>
      <c r="AD240" s="66" t="s">
        <v>246</v>
      </c>
    </row>
    <row r="241" spans="1:30">
      <c r="A241" s="66">
        <v>239</v>
      </c>
      <c r="B241" s="66" t="s">
        <v>7</v>
      </c>
      <c r="C241" s="66" t="s">
        <v>1200</v>
      </c>
      <c r="D241" s="66" t="s">
        <v>198</v>
      </c>
      <c r="E241" s="66" t="s">
        <v>1317</v>
      </c>
      <c r="F241" s="66" t="s">
        <v>198</v>
      </c>
      <c r="G241" s="66" t="s">
        <v>125</v>
      </c>
      <c r="H241" s="66" t="s">
        <v>809</v>
      </c>
      <c r="I241" s="66">
        <v>300</v>
      </c>
      <c r="J241" s="101">
        <v>1800</v>
      </c>
      <c r="K241" s="66">
        <v>300</v>
      </c>
      <c r="L241" s="102">
        <f t="shared" si="6"/>
        <v>0.16666666666666666</v>
      </c>
      <c r="M241" s="66" t="s">
        <v>810</v>
      </c>
      <c r="N241" s="66">
        <v>2233</v>
      </c>
      <c r="O241" s="66" t="s">
        <v>1124</v>
      </c>
      <c r="P241" s="103" t="s">
        <v>556</v>
      </c>
      <c r="Q241" s="103"/>
      <c r="R241" s="104" t="s">
        <v>246</v>
      </c>
      <c r="S241" s="125">
        <v>2233</v>
      </c>
      <c r="T241" s="127" t="s">
        <v>1318</v>
      </c>
      <c r="U241" s="127">
        <v>7697387690</v>
      </c>
      <c r="V241" s="125">
        <v>17</v>
      </c>
      <c r="W241" s="125" t="s">
        <v>556</v>
      </c>
      <c r="X241" s="125" t="s">
        <v>868</v>
      </c>
      <c r="Y241" s="104">
        <f t="shared" si="7"/>
        <v>170</v>
      </c>
      <c r="Z241" s="66" t="s">
        <v>1224</v>
      </c>
      <c r="AA241" s="66" t="s">
        <v>198</v>
      </c>
      <c r="AB241" s="66" t="s">
        <v>109</v>
      </c>
      <c r="AC241" s="66" t="s">
        <v>1225</v>
      </c>
      <c r="AD241" s="66" t="s">
        <v>246</v>
      </c>
    </row>
    <row r="242" spans="1:30">
      <c r="A242" s="66">
        <v>240</v>
      </c>
      <c r="B242" s="66" t="s">
        <v>7</v>
      </c>
      <c r="C242" s="66" t="s">
        <v>1200</v>
      </c>
      <c r="D242" s="66" t="s">
        <v>198</v>
      </c>
      <c r="E242" s="66" t="s">
        <v>1319</v>
      </c>
      <c r="F242" s="66" t="s">
        <v>198</v>
      </c>
      <c r="G242" s="66" t="s">
        <v>125</v>
      </c>
      <c r="H242" s="66" t="s">
        <v>809</v>
      </c>
      <c r="I242" s="66">
        <v>500</v>
      </c>
      <c r="J242" s="101">
        <v>3000</v>
      </c>
      <c r="K242" s="66">
        <v>240</v>
      </c>
      <c r="L242" s="102">
        <f t="shared" si="6"/>
        <v>0.08</v>
      </c>
      <c r="M242" s="66" t="s">
        <v>810</v>
      </c>
      <c r="N242" s="66">
        <v>2233</v>
      </c>
      <c r="O242" s="66" t="s">
        <v>1202</v>
      </c>
      <c r="P242" s="103" t="s">
        <v>556</v>
      </c>
      <c r="Q242" s="103"/>
      <c r="R242" s="104" t="s">
        <v>556</v>
      </c>
      <c r="S242" s="125"/>
      <c r="T242" s="125"/>
      <c r="U242" s="125"/>
      <c r="V242" s="125"/>
      <c r="W242" s="125"/>
      <c r="X242" s="125"/>
      <c r="Y242" s="104">
        <f t="shared" si="7"/>
        <v>0</v>
      </c>
      <c r="Z242" s="66" t="s">
        <v>1218</v>
      </c>
      <c r="AA242" s="66" t="s">
        <v>198</v>
      </c>
      <c r="AB242" s="66" t="s">
        <v>540</v>
      </c>
      <c r="AC242" s="66" t="s">
        <v>198</v>
      </c>
      <c r="AD242" s="66" t="s">
        <v>246</v>
      </c>
    </row>
    <row r="243" spans="1:30">
      <c r="A243" s="66">
        <v>241</v>
      </c>
      <c r="B243" s="66" t="s">
        <v>7</v>
      </c>
      <c r="C243" s="66" t="s">
        <v>1200</v>
      </c>
      <c r="D243" s="66" t="s">
        <v>198</v>
      </c>
      <c r="E243" s="66" t="s">
        <v>1320</v>
      </c>
      <c r="F243" s="66" t="s">
        <v>198</v>
      </c>
      <c r="G243" s="66" t="s">
        <v>125</v>
      </c>
      <c r="H243" s="66" t="s">
        <v>809</v>
      </c>
      <c r="I243" s="66">
        <v>500</v>
      </c>
      <c r="J243" s="101">
        <v>3000</v>
      </c>
      <c r="K243" s="66">
        <v>600</v>
      </c>
      <c r="L243" s="102">
        <f t="shared" si="6"/>
        <v>0.2</v>
      </c>
      <c r="M243" s="66" t="s">
        <v>810</v>
      </c>
      <c r="N243" s="66">
        <v>2233</v>
      </c>
      <c r="O243" s="66" t="s">
        <v>1124</v>
      </c>
      <c r="P243" s="103" t="s">
        <v>556</v>
      </c>
      <c r="Q243" s="103"/>
      <c r="R243" s="104" t="s">
        <v>246</v>
      </c>
      <c r="S243" s="125">
        <v>2233</v>
      </c>
      <c r="T243" s="125" t="s">
        <v>1321</v>
      </c>
      <c r="U243" s="125">
        <v>7773025026</v>
      </c>
      <c r="V243" s="125">
        <v>21</v>
      </c>
      <c r="W243" s="125" t="s">
        <v>556</v>
      </c>
      <c r="X243" s="126">
        <v>44968</v>
      </c>
      <c r="Y243" s="104">
        <f t="shared" si="7"/>
        <v>210</v>
      </c>
      <c r="Z243" s="66" t="s">
        <v>1209</v>
      </c>
      <c r="AA243" s="66" t="s">
        <v>1210</v>
      </c>
      <c r="AB243" s="66" t="s">
        <v>540</v>
      </c>
      <c r="AC243" s="66" t="s">
        <v>198</v>
      </c>
      <c r="AD243" s="66" t="s">
        <v>246</v>
      </c>
    </row>
    <row r="244" spans="1:30">
      <c r="A244" s="66">
        <v>242</v>
      </c>
      <c r="B244" s="66" t="s">
        <v>7</v>
      </c>
      <c r="C244" s="66" t="s">
        <v>1200</v>
      </c>
      <c r="D244" s="66" t="s">
        <v>198</v>
      </c>
      <c r="E244" s="66" t="s">
        <v>1322</v>
      </c>
      <c r="F244" s="66" t="s">
        <v>124</v>
      </c>
      <c r="G244" s="66" t="s">
        <v>125</v>
      </c>
      <c r="H244" s="66" t="s">
        <v>809</v>
      </c>
      <c r="I244" s="66">
        <v>300</v>
      </c>
      <c r="J244" s="101">
        <v>1800</v>
      </c>
      <c r="K244" s="66">
        <v>450</v>
      </c>
      <c r="L244" s="102">
        <f t="shared" si="6"/>
        <v>0.25</v>
      </c>
      <c r="M244" s="66" t="s">
        <v>810</v>
      </c>
      <c r="N244" s="66">
        <v>2233</v>
      </c>
      <c r="O244" s="66" t="s">
        <v>1124</v>
      </c>
      <c r="P244" s="103" t="s">
        <v>556</v>
      </c>
      <c r="Q244" s="103"/>
      <c r="R244" s="104" t="s">
        <v>246</v>
      </c>
      <c r="S244" s="125">
        <v>2233</v>
      </c>
      <c r="T244" s="125" t="s">
        <v>1323</v>
      </c>
      <c r="U244" s="125">
        <v>9343650741</v>
      </c>
      <c r="V244" s="125">
        <v>41</v>
      </c>
      <c r="W244" s="125" t="s">
        <v>556</v>
      </c>
      <c r="X244" s="126">
        <v>44996</v>
      </c>
      <c r="Y244" s="104">
        <f t="shared" si="7"/>
        <v>410</v>
      </c>
      <c r="Z244" s="66" t="s">
        <v>1233</v>
      </c>
      <c r="AA244" s="66" t="s">
        <v>1210</v>
      </c>
      <c r="AB244" s="66" t="s">
        <v>540</v>
      </c>
      <c r="AC244" s="66" t="s">
        <v>198</v>
      </c>
      <c r="AD244" s="66" t="s">
        <v>246</v>
      </c>
    </row>
    <row r="245" spans="1:30">
      <c r="A245" s="66">
        <v>243</v>
      </c>
      <c r="B245" s="66" t="s">
        <v>7</v>
      </c>
      <c r="C245" s="66" t="s">
        <v>1200</v>
      </c>
      <c r="D245" s="66" t="s">
        <v>198</v>
      </c>
      <c r="E245" s="66" t="s">
        <v>1324</v>
      </c>
      <c r="F245" s="66" t="s">
        <v>198</v>
      </c>
      <c r="G245" s="66" t="s">
        <v>125</v>
      </c>
      <c r="H245" s="66" t="s">
        <v>809</v>
      </c>
      <c r="I245" s="66">
        <v>350</v>
      </c>
      <c r="J245" s="101">
        <v>2100</v>
      </c>
      <c r="K245" s="66">
        <v>120</v>
      </c>
      <c r="L245" s="102">
        <f t="shared" si="6"/>
        <v>5.7142857142857141E-2</v>
      </c>
      <c r="M245" s="66" t="s">
        <v>810</v>
      </c>
      <c r="N245" s="66">
        <v>2233</v>
      </c>
      <c r="O245" s="66" t="s">
        <v>1202</v>
      </c>
      <c r="P245" s="103" t="s">
        <v>556</v>
      </c>
      <c r="Q245" s="103"/>
      <c r="R245" s="104" t="s">
        <v>556</v>
      </c>
      <c r="S245" s="125"/>
      <c r="T245" s="125"/>
      <c r="U245" s="125"/>
      <c r="V245" s="125"/>
      <c r="W245" s="125"/>
      <c r="X245" s="125"/>
      <c r="Y245" s="104">
        <f t="shared" si="7"/>
        <v>0</v>
      </c>
      <c r="Z245" s="66" t="s">
        <v>540</v>
      </c>
      <c r="AA245" s="66"/>
      <c r="AB245" s="66"/>
      <c r="AC245" s="66"/>
      <c r="AD245" s="66" t="s">
        <v>246</v>
      </c>
    </row>
    <row r="246" spans="1:30">
      <c r="A246" s="66">
        <v>244</v>
      </c>
      <c r="B246" s="66" t="s">
        <v>7</v>
      </c>
      <c r="C246" s="66" t="s">
        <v>236</v>
      </c>
      <c r="D246" s="66" t="s">
        <v>112</v>
      </c>
      <c r="E246" s="5" t="s">
        <v>1325</v>
      </c>
      <c r="F246" s="5" t="s">
        <v>7</v>
      </c>
      <c r="G246" s="66" t="s">
        <v>106</v>
      </c>
      <c r="H246" s="66" t="s">
        <v>1087</v>
      </c>
      <c r="I246" s="66">
        <v>500</v>
      </c>
      <c r="J246" s="101">
        <v>3000</v>
      </c>
      <c r="K246" s="66">
        <v>450</v>
      </c>
      <c r="L246" s="102">
        <f t="shared" si="6"/>
        <v>0.15</v>
      </c>
      <c r="M246" s="66" t="s">
        <v>810</v>
      </c>
      <c r="N246" s="66">
        <v>2111</v>
      </c>
      <c r="O246" s="66" t="s">
        <v>1124</v>
      </c>
      <c r="P246" s="66" t="s">
        <v>246</v>
      </c>
      <c r="Q246" s="103"/>
      <c r="R246" s="104" t="s">
        <v>246</v>
      </c>
      <c r="S246" s="106">
        <v>2111</v>
      </c>
      <c r="T246" s="106" t="s">
        <v>1326</v>
      </c>
      <c r="U246" s="106">
        <v>9301116827</v>
      </c>
      <c r="V246" s="106">
        <v>16</v>
      </c>
      <c r="W246" s="106" t="s">
        <v>556</v>
      </c>
      <c r="X246" s="106" t="s">
        <v>919</v>
      </c>
      <c r="Y246" s="106">
        <v>160</v>
      </c>
      <c r="Z246" s="66" t="s">
        <v>557</v>
      </c>
      <c r="AA246" s="66" t="s">
        <v>7</v>
      </c>
      <c r="AB246" s="66"/>
      <c r="AC246" s="66"/>
      <c r="AD246" s="66" t="s">
        <v>246</v>
      </c>
    </row>
    <row r="247" spans="1:30">
      <c r="A247" s="66">
        <v>245</v>
      </c>
      <c r="B247" s="66" t="s">
        <v>7</v>
      </c>
      <c r="C247" s="66" t="s">
        <v>236</v>
      </c>
      <c r="D247" s="66" t="s">
        <v>112</v>
      </c>
      <c r="E247" s="5" t="s">
        <v>1327</v>
      </c>
      <c r="F247" s="5" t="s">
        <v>7</v>
      </c>
      <c r="G247" s="66" t="s">
        <v>106</v>
      </c>
      <c r="H247" s="66" t="s">
        <v>809</v>
      </c>
      <c r="I247" s="66">
        <v>500</v>
      </c>
      <c r="J247" s="101">
        <v>3000</v>
      </c>
      <c r="K247" s="66">
        <v>600</v>
      </c>
      <c r="L247" s="102">
        <f t="shared" si="6"/>
        <v>0.2</v>
      </c>
      <c r="M247" s="66" t="s">
        <v>810</v>
      </c>
      <c r="N247" s="66">
        <v>2111</v>
      </c>
      <c r="O247" s="66" t="s">
        <v>1328</v>
      </c>
      <c r="P247" s="103" t="s">
        <v>556</v>
      </c>
      <c r="Q247" s="103"/>
      <c r="R247" s="104" t="s">
        <v>246</v>
      </c>
      <c r="S247" s="106">
        <v>2233</v>
      </c>
      <c r="T247" s="106" t="s">
        <v>1329</v>
      </c>
      <c r="U247" s="106">
        <v>9131364762</v>
      </c>
      <c r="V247" s="106">
        <v>25</v>
      </c>
      <c r="W247" s="106" t="s">
        <v>1330</v>
      </c>
      <c r="X247" s="130">
        <v>45226</v>
      </c>
      <c r="Y247" s="106">
        <v>250</v>
      </c>
      <c r="Z247" s="66" t="s">
        <v>557</v>
      </c>
      <c r="AA247" s="66" t="s">
        <v>7</v>
      </c>
      <c r="AB247" s="66"/>
      <c r="AC247" s="66"/>
      <c r="AD247" s="66" t="s">
        <v>246</v>
      </c>
    </row>
    <row r="248" spans="1:30">
      <c r="A248" s="66">
        <v>246</v>
      </c>
      <c r="B248" s="66" t="s">
        <v>7</v>
      </c>
      <c r="C248" s="66" t="s">
        <v>236</v>
      </c>
      <c r="D248" s="66" t="s">
        <v>112</v>
      </c>
      <c r="E248" s="5" t="s">
        <v>105</v>
      </c>
      <c r="F248" s="5" t="s">
        <v>112</v>
      </c>
      <c r="G248" s="66" t="s">
        <v>106</v>
      </c>
      <c r="H248" s="66" t="s">
        <v>1087</v>
      </c>
      <c r="I248" s="66">
        <v>450</v>
      </c>
      <c r="J248" s="101">
        <v>2700</v>
      </c>
      <c r="K248" s="66">
        <v>450</v>
      </c>
      <c r="L248" s="102">
        <f t="shared" si="6"/>
        <v>0.16666666666666666</v>
      </c>
      <c r="M248" s="66" t="s">
        <v>810</v>
      </c>
      <c r="N248" s="66">
        <v>2233</v>
      </c>
      <c r="O248" s="66" t="s">
        <v>1124</v>
      </c>
      <c r="P248" s="66" t="s">
        <v>246</v>
      </c>
      <c r="Q248" s="103"/>
      <c r="R248" s="104" t="s">
        <v>246</v>
      </c>
      <c r="S248" s="106">
        <v>2355</v>
      </c>
      <c r="T248" s="106" t="s">
        <v>1331</v>
      </c>
      <c r="U248" s="106">
        <v>9009496321</v>
      </c>
      <c r="V248" s="106">
        <v>25</v>
      </c>
      <c r="W248" s="106" t="s">
        <v>1330</v>
      </c>
      <c r="X248" s="130">
        <v>45231</v>
      </c>
      <c r="Y248" s="106">
        <v>250</v>
      </c>
      <c r="Z248" s="66" t="s">
        <v>104</v>
      </c>
      <c r="AA248" s="66" t="s">
        <v>105</v>
      </c>
      <c r="AB248" s="66"/>
      <c r="AC248" s="66"/>
      <c r="AD248" s="66" t="s">
        <v>246</v>
      </c>
    </row>
    <row r="249" spans="1:30">
      <c r="A249" s="66">
        <v>247</v>
      </c>
      <c r="B249" s="66" t="s">
        <v>7</v>
      </c>
      <c r="C249" s="66" t="s">
        <v>236</v>
      </c>
      <c r="D249" s="66" t="s">
        <v>112</v>
      </c>
      <c r="E249" s="5" t="s">
        <v>1332</v>
      </c>
      <c r="F249" s="5" t="s">
        <v>7</v>
      </c>
      <c r="G249" s="66" t="s">
        <v>106</v>
      </c>
      <c r="H249" s="66" t="s">
        <v>809</v>
      </c>
      <c r="I249" s="66">
        <v>600</v>
      </c>
      <c r="J249" s="101">
        <v>3600</v>
      </c>
      <c r="K249" s="66">
        <v>105</v>
      </c>
      <c r="L249" s="102">
        <f t="shared" si="6"/>
        <v>2.9166666666666667E-2</v>
      </c>
      <c r="M249" s="66" t="s">
        <v>810</v>
      </c>
      <c r="N249" s="66">
        <v>2233</v>
      </c>
      <c r="O249" s="66" t="s">
        <v>1151</v>
      </c>
      <c r="P249" s="103" t="s">
        <v>556</v>
      </c>
      <c r="Q249" s="103"/>
      <c r="R249" s="104" t="s">
        <v>246</v>
      </c>
      <c r="S249" s="106">
        <v>2233</v>
      </c>
      <c r="T249" s="106" t="s">
        <v>1333</v>
      </c>
      <c r="U249" s="106">
        <v>9009213447</v>
      </c>
      <c r="V249" s="106">
        <v>25</v>
      </c>
      <c r="W249" s="106" t="s">
        <v>1334</v>
      </c>
      <c r="X249" s="130">
        <v>45231</v>
      </c>
      <c r="Y249" s="106">
        <v>250</v>
      </c>
      <c r="Z249" s="66" t="s">
        <v>1335</v>
      </c>
      <c r="AA249" s="66" t="s">
        <v>7</v>
      </c>
      <c r="AB249" s="66"/>
      <c r="AC249" s="66"/>
      <c r="AD249" s="66" t="s">
        <v>246</v>
      </c>
    </row>
    <row r="250" spans="1:30">
      <c r="A250" s="66">
        <v>248</v>
      </c>
      <c r="B250" s="66" t="s">
        <v>7</v>
      </c>
      <c r="C250" s="66" t="s">
        <v>236</v>
      </c>
      <c r="D250" s="66" t="s">
        <v>112</v>
      </c>
      <c r="E250" s="5" t="s">
        <v>1336</v>
      </c>
      <c r="F250" s="5" t="s">
        <v>112</v>
      </c>
      <c r="G250" s="66" t="s">
        <v>106</v>
      </c>
      <c r="H250" s="66" t="s">
        <v>1087</v>
      </c>
      <c r="I250" s="66">
        <v>500</v>
      </c>
      <c r="J250" s="101">
        <v>3000</v>
      </c>
      <c r="K250" s="66">
        <v>600</v>
      </c>
      <c r="L250" s="102">
        <f t="shared" si="6"/>
        <v>0.2</v>
      </c>
      <c r="M250" s="66" t="s">
        <v>1163</v>
      </c>
      <c r="N250" s="66">
        <v>2111</v>
      </c>
      <c r="O250" s="66" t="s">
        <v>1093</v>
      </c>
      <c r="P250" s="66" t="s">
        <v>246</v>
      </c>
      <c r="Q250" s="103"/>
      <c r="R250" s="104" t="s">
        <v>246</v>
      </c>
      <c r="S250" s="106">
        <v>2111</v>
      </c>
      <c r="T250" s="106" t="s">
        <v>1337</v>
      </c>
      <c r="U250" s="106">
        <v>7805939835</v>
      </c>
      <c r="V250" s="106">
        <v>24</v>
      </c>
      <c r="W250" s="106" t="s">
        <v>556</v>
      </c>
      <c r="X250" s="130">
        <v>45270</v>
      </c>
      <c r="Y250" s="106">
        <v>250</v>
      </c>
      <c r="Z250" s="66" t="s">
        <v>115</v>
      </c>
      <c r="AA250" s="66" t="s">
        <v>114</v>
      </c>
      <c r="AB250" s="66" t="s">
        <v>557</v>
      </c>
      <c r="AC250" s="66" t="s">
        <v>7</v>
      </c>
      <c r="AD250" s="66" t="s">
        <v>246</v>
      </c>
    </row>
    <row r="251" spans="1:30">
      <c r="A251" s="66">
        <v>249</v>
      </c>
      <c r="B251" s="66" t="s">
        <v>7</v>
      </c>
      <c r="C251" s="66" t="s">
        <v>236</v>
      </c>
      <c r="D251" s="66" t="s">
        <v>112</v>
      </c>
      <c r="E251" s="5" t="s">
        <v>1338</v>
      </c>
      <c r="F251" s="5" t="s">
        <v>119</v>
      </c>
      <c r="G251" s="66" t="s">
        <v>106</v>
      </c>
      <c r="H251" s="66" t="s">
        <v>809</v>
      </c>
      <c r="I251" s="108">
        <v>800</v>
      </c>
      <c r="J251" s="101">
        <v>4800</v>
      </c>
      <c r="K251" s="66">
        <v>300</v>
      </c>
      <c r="L251" s="102">
        <f t="shared" si="6"/>
        <v>6.25E-2</v>
      </c>
      <c r="M251" s="66" t="s">
        <v>810</v>
      </c>
      <c r="N251" s="66">
        <v>2233</v>
      </c>
      <c r="O251" s="66" t="s">
        <v>1124</v>
      </c>
      <c r="P251" s="103" t="s">
        <v>556</v>
      </c>
      <c r="Q251" s="103"/>
      <c r="R251" s="104" t="s">
        <v>246</v>
      </c>
      <c r="S251" s="106">
        <v>2121</v>
      </c>
      <c r="T251" s="106" t="s">
        <v>1339</v>
      </c>
      <c r="U251" s="106">
        <v>7000818179</v>
      </c>
      <c r="V251" s="106">
        <v>22</v>
      </c>
      <c r="W251" s="106" t="s">
        <v>556</v>
      </c>
      <c r="X251" s="106" t="s">
        <v>924</v>
      </c>
      <c r="Y251" s="106">
        <v>240</v>
      </c>
      <c r="Z251" s="66" t="s">
        <v>1340</v>
      </c>
      <c r="AA251" s="66" t="s">
        <v>7</v>
      </c>
      <c r="AB251" s="66"/>
      <c r="AC251" s="66"/>
      <c r="AD251" s="66" t="s">
        <v>246</v>
      </c>
    </row>
    <row r="252" spans="1:30">
      <c r="A252" s="66">
        <v>250</v>
      </c>
      <c r="B252" s="66" t="s">
        <v>7</v>
      </c>
      <c r="C252" s="66" t="s">
        <v>236</v>
      </c>
      <c r="D252" s="66" t="s">
        <v>112</v>
      </c>
      <c r="E252" s="5" t="s">
        <v>1341</v>
      </c>
      <c r="F252" s="5" t="s">
        <v>112</v>
      </c>
      <c r="G252" s="66" t="s">
        <v>106</v>
      </c>
      <c r="H252" s="66" t="s">
        <v>809</v>
      </c>
      <c r="I252" s="108">
        <v>350</v>
      </c>
      <c r="J252" s="101">
        <v>2100</v>
      </c>
      <c r="K252" s="66">
        <v>240</v>
      </c>
      <c r="L252" s="102">
        <f t="shared" si="6"/>
        <v>0.11428571428571428</v>
      </c>
      <c r="M252" s="66" t="s">
        <v>810</v>
      </c>
      <c r="N252" s="66">
        <v>2111</v>
      </c>
      <c r="O252" s="66" t="s">
        <v>1093</v>
      </c>
      <c r="P252" s="103" t="s">
        <v>556</v>
      </c>
      <c r="Q252" s="103"/>
      <c r="R252" s="104" t="s">
        <v>246</v>
      </c>
      <c r="S252" s="106" t="s">
        <v>1342</v>
      </c>
      <c r="T252" s="106" t="s">
        <v>1343</v>
      </c>
      <c r="U252" s="106">
        <v>700366062</v>
      </c>
      <c r="V252" s="106">
        <v>20</v>
      </c>
      <c r="W252" s="106" t="s">
        <v>556</v>
      </c>
      <c r="X252" s="130">
        <v>45148</v>
      </c>
      <c r="Y252" s="106">
        <v>200</v>
      </c>
      <c r="Z252" s="66" t="s">
        <v>164</v>
      </c>
      <c r="AA252" s="66" t="s">
        <v>114</v>
      </c>
      <c r="AB252" s="66" t="s">
        <v>557</v>
      </c>
      <c r="AC252" s="66" t="s">
        <v>7</v>
      </c>
      <c r="AD252" s="66" t="s">
        <v>246</v>
      </c>
    </row>
    <row r="253" spans="1:30">
      <c r="A253" s="66">
        <v>251</v>
      </c>
      <c r="B253" s="66" t="s">
        <v>7</v>
      </c>
      <c r="C253" s="66" t="s">
        <v>236</v>
      </c>
      <c r="D253" s="66" t="s">
        <v>112</v>
      </c>
      <c r="E253" s="5" t="s">
        <v>1344</v>
      </c>
      <c r="F253" s="5" t="s">
        <v>112</v>
      </c>
      <c r="G253" s="66" t="s">
        <v>106</v>
      </c>
      <c r="H253" s="66" t="s">
        <v>1087</v>
      </c>
      <c r="I253" s="66">
        <v>500</v>
      </c>
      <c r="J253" s="101">
        <v>3000</v>
      </c>
      <c r="K253" s="66">
        <v>600</v>
      </c>
      <c r="L253" s="102">
        <f t="shared" si="6"/>
        <v>0.2</v>
      </c>
      <c r="M253" s="66" t="s">
        <v>810</v>
      </c>
      <c r="N253" s="66">
        <v>2233</v>
      </c>
      <c r="O253" s="66" t="s">
        <v>1124</v>
      </c>
      <c r="P253" s="66" t="s">
        <v>246</v>
      </c>
      <c r="Q253" s="66"/>
      <c r="R253" s="104" t="s">
        <v>246</v>
      </c>
      <c r="S253" s="106" t="s">
        <v>273</v>
      </c>
      <c r="T253" s="106" t="s">
        <v>1345</v>
      </c>
      <c r="U253" s="106">
        <v>704970657</v>
      </c>
      <c r="V253" s="106">
        <v>22</v>
      </c>
      <c r="W253" s="106" t="s">
        <v>556</v>
      </c>
      <c r="X253" s="130">
        <v>45209</v>
      </c>
      <c r="Y253" s="106">
        <v>220</v>
      </c>
      <c r="Z253" s="66" t="s">
        <v>111</v>
      </c>
      <c r="AA253" s="66" t="s">
        <v>112</v>
      </c>
      <c r="AB253" s="66" t="s">
        <v>557</v>
      </c>
      <c r="AC253" s="66" t="s">
        <v>7</v>
      </c>
      <c r="AD253" s="66" t="s">
        <v>246</v>
      </c>
    </row>
    <row r="254" spans="1:30">
      <c r="A254" s="66">
        <v>252</v>
      </c>
      <c r="B254" s="66" t="s">
        <v>7</v>
      </c>
      <c r="C254" s="66" t="s">
        <v>236</v>
      </c>
      <c r="D254" s="66" t="s">
        <v>112</v>
      </c>
      <c r="E254" s="5" t="s">
        <v>7</v>
      </c>
      <c r="F254" s="5" t="s">
        <v>7</v>
      </c>
      <c r="G254" s="66" t="s">
        <v>106</v>
      </c>
      <c r="H254" s="66" t="s">
        <v>1087</v>
      </c>
      <c r="I254" s="66">
        <v>350</v>
      </c>
      <c r="J254" s="101">
        <v>2100</v>
      </c>
      <c r="K254" s="66">
        <v>450</v>
      </c>
      <c r="L254" s="102">
        <f t="shared" si="6"/>
        <v>0.21428571428571427</v>
      </c>
      <c r="M254" s="66" t="s">
        <v>810</v>
      </c>
      <c r="N254" s="66">
        <v>2111</v>
      </c>
      <c r="O254" s="66" t="s">
        <v>1093</v>
      </c>
      <c r="P254" s="66" t="s">
        <v>246</v>
      </c>
      <c r="Q254" s="66"/>
      <c r="R254" s="104" t="s">
        <v>246</v>
      </c>
      <c r="S254" s="106">
        <v>2253</v>
      </c>
      <c r="T254" s="106" t="s">
        <v>647</v>
      </c>
      <c r="U254" s="106">
        <v>8103896294</v>
      </c>
      <c r="V254" s="106">
        <v>30</v>
      </c>
      <c r="W254" s="106" t="s">
        <v>246</v>
      </c>
      <c r="X254" s="130">
        <v>45148</v>
      </c>
      <c r="Y254" s="106">
        <v>300</v>
      </c>
      <c r="Z254" s="66" t="s">
        <v>1346</v>
      </c>
      <c r="AA254" s="66" t="s">
        <v>7</v>
      </c>
      <c r="AB254" s="66"/>
      <c r="AC254" s="66"/>
      <c r="AD254" s="66" t="s">
        <v>246</v>
      </c>
    </row>
    <row r="255" spans="1:30">
      <c r="A255" s="66">
        <v>253</v>
      </c>
      <c r="B255" s="66" t="s">
        <v>7</v>
      </c>
      <c r="C255" s="66" t="s">
        <v>236</v>
      </c>
      <c r="D255" s="66" t="s">
        <v>112</v>
      </c>
      <c r="E255" s="5" t="s">
        <v>1347</v>
      </c>
      <c r="F255" s="5" t="s">
        <v>7</v>
      </c>
      <c r="G255" s="66" t="s">
        <v>106</v>
      </c>
      <c r="H255" s="66" t="s">
        <v>809</v>
      </c>
      <c r="I255" s="66">
        <v>600</v>
      </c>
      <c r="J255" s="101">
        <v>3600</v>
      </c>
      <c r="K255" s="66">
        <v>120</v>
      </c>
      <c r="L255" s="102">
        <f t="shared" si="6"/>
        <v>3.3333333333333333E-2</v>
      </c>
      <c r="M255" s="66" t="s">
        <v>810</v>
      </c>
      <c r="N255" s="66">
        <v>2111</v>
      </c>
      <c r="O255" s="66" t="s">
        <v>1348</v>
      </c>
      <c r="P255" s="103" t="s">
        <v>556</v>
      </c>
      <c r="Q255" s="66"/>
      <c r="R255" s="104" t="s">
        <v>246</v>
      </c>
      <c r="S255" s="106">
        <v>2253</v>
      </c>
      <c r="T255" s="106" t="s">
        <v>1349</v>
      </c>
      <c r="U255" s="106">
        <v>8964024803</v>
      </c>
      <c r="V255" s="106">
        <v>30</v>
      </c>
      <c r="W255" s="106" t="s">
        <v>1330</v>
      </c>
      <c r="X255" s="130">
        <v>45230</v>
      </c>
      <c r="Y255" s="106">
        <v>300</v>
      </c>
      <c r="Z255" s="66" t="s">
        <v>1350</v>
      </c>
      <c r="AA255" s="66" t="s">
        <v>7</v>
      </c>
      <c r="AB255" s="66"/>
      <c r="AC255" s="66"/>
      <c r="AD255" s="66" t="s">
        <v>246</v>
      </c>
    </row>
    <row r="256" spans="1:30">
      <c r="A256" s="66">
        <v>254</v>
      </c>
      <c r="B256" s="66" t="s">
        <v>7</v>
      </c>
      <c r="C256" s="66" t="s">
        <v>236</v>
      </c>
      <c r="D256" s="66" t="s">
        <v>112</v>
      </c>
      <c r="E256" s="5" t="s">
        <v>1351</v>
      </c>
      <c r="F256" s="5" t="s">
        <v>7</v>
      </c>
      <c r="G256" s="66" t="s">
        <v>106</v>
      </c>
      <c r="H256" s="66" t="s">
        <v>809</v>
      </c>
      <c r="I256" s="66">
        <v>500</v>
      </c>
      <c r="J256" s="101">
        <v>3000</v>
      </c>
      <c r="K256" s="66">
        <v>450</v>
      </c>
      <c r="L256" s="102">
        <f t="shared" si="6"/>
        <v>0.15</v>
      </c>
      <c r="M256" s="66" t="s">
        <v>810</v>
      </c>
      <c r="N256" s="66">
        <v>2111</v>
      </c>
      <c r="O256" s="66" t="s">
        <v>1088</v>
      </c>
      <c r="P256" s="103" t="s">
        <v>556</v>
      </c>
      <c r="Q256" s="66"/>
      <c r="R256" s="104" t="s">
        <v>246</v>
      </c>
      <c r="S256" s="106" t="s">
        <v>86</v>
      </c>
      <c r="T256" s="106" t="s">
        <v>1352</v>
      </c>
      <c r="U256" s="106">
        <v>7489042340</v>
      </c>
      <c r="V256" s="106">
        <v>27</v>
      </c>
      <c r="W256" s="106" t="s">
        <v>246</v>
      </c>
      <c r="X256" s="106" t="s">
        <v>891</v>
      </c>
      <c r="Y256" s="106">
        <v>270</v>
      </c>
      <c r="Z256" s="66" t="s">
        <v>520</v>
      </c>
      <c r="AA256" s="66"/>
      <c r="AB256" s="66"/>
      <c r="AC256" s="66"/>
      <c r="AD256" s="66" t="s">
        <v>246</v>
      </c>
    </row>
    <row r="257" spans="1:30">
      <c r="A257" s="66">
        <v>255</v>
      </c>
      <c r="B257" s="66" t="s">
        <v>7</v>
      </c>
      <c r="C257" s="66" t="s">
        <v>236</v>
      </c>
      <c r="D257" s="66" t="s">
        <v>112</v>
      </c>
      <c r="E257" s="5" t="s">
        <v>1353</v>
      </c>
      <c r="F257" s="5" t="s">
        <v>112</v>
      </c>
      <c r="G257" s="66" t="s">
        <v>106</v>
      </c>
      <c r="H257" s="66" t="s">
        <v>1087</v>
      </c>
      <c r="I257" s="66">
        <v>500</v>
      </c>
      <c r="J257" s="101">
        <v>3000</v>
      </c>
      <c r="K257" s="66">
        <v>600</v>
      </c>
      <c r="L257" s="102">
        <f t="shared" si="6"/>
        <v>0.2</v>
      </c>
      <c r="M257" s="66" t="s">
        <v>810</v>
      </c>
      <c r="N257" s="66">
        <v>2233</v>
      </c>
      <c r="O257" s="66" t="s">
        <v>1151</v>
      </c>
      <c r="P257" s="66" t="s">
        <v>246</v>
      </c>
      <c r="Q257" s="66"/>
      <c r="R257" s="104" t="s">
        <v>246</v>
      </c>
      <c r="S257" s="106">
        <v>2121</v>
      </c>
      <c r="T257" s="106" t="s">
        <v>1354</v>
      </c>
      <c r="U257" s="106">
        <v>9301591079</v>
      </c>
      <c r="V257" s="106">
        <v>24</v>
      </c>
      <c r="W257" s="106" t="s">
        <v>556</v>
      </c>
      <c r="X257" s="130">
        <v>44936</v>
      </c>
      <c r="Y257" s="106">
        <v>250</v>
      </c>
      <c r="Z257" s="66" t="s">
        <v>1355</v>
      </c>
      <c r="AA257" s="66" t="s">
        <v>114</v>
      </c>
      <c r="AB257" s="66" t="s">
        <v>557</v>
      </c>
      <c r="AC257" s="66" t="s">
        <v>7</v>
      </c>
      <c r="AD257" s="66" t="s">
        <v>246</v>
      </c>
    </row>
    <row r="258" spans="1:30">
      <c r="A258" s="66">
        <v>256</v>
      </c>
      <c r="B258" s="66" t="s">
        <v>7</v>
      </c>
      <c r="C258" s="66" t="s">
        <v>236</v>
      </c>
      <c r="D258" s="66" t="s">
        <v>112</v>
      </c>
      <c r="E258" s="5" t="s">
        <v>108</v>
      </c>
      <c r="F258" s="5" t="s">
        <v>112</v>
      </c>
      <c r="G258" s="66" t="s">
        <v>106</v>
      </c>
      <c r="H258" s="66" t="s">
        <v>1087</v>
      </c>
      <c r="I258" s="66">
        <v>700</v>
      </c>
      <c r="J258" s="101">
        <v>4200</v>
      </c>
      <c r="K258" s="66">
        <v>750</v>
      </c>
      <c r="L258" s="102">
        <f t="shared" si="6"/>
        <v>0.17857142857142858</v>
      </c>
      <c r="M258" s="66" t="s">
        <v>810</v>
      </c>
      <c r="N258" s="66">
        <v>2111</v>
      </c>
      <c r="O258" s="66" t="s">
        <v>1088</v>
      </c>
      <c r="P258" s="66" t="s">
        <v>246</v>
      </c>
      <c r="Q258" s="66"/>
      <c r="R258" s="104" t="s">
        <v>246</v>
      </c>
      <c r="S258" s="106" t="s">
        <v>657</v>
      </c>
      <c r="T258" s="106" t="s">
        <v>1356</v>
      </c>
      <c r="U258" s="106">
        <v>6268298603</v>
      </c>
      <c r="V258" s="106">
        <v>19</v>
      </c>
      <c r="W258" s="106" t="s">
        <v>1330</v>
      </c>
      <c r="X258" s="130">
        <v>45220</v>
      </c>
      <c r="Y258" s="106">
        <v>200</v>
      </c>
      <c r="Z258" s="66" t="s">
        <v>170</v>
      </c>
      <c r="AA258" s="66" t="s">
        <v>108</v>
      </c>
      <c r="AB258" s="66" t="s">
        <v>109</v>
      </c>
      <c r="AC258" s="66" t="s">
        <v>1225</v>
      </c>
      <c r="AD258" s="66" t="s">
        <v>246</v>
      </c>
    </row>
    <row r="259" spans="1:30">
      <c r="A259" s="66">
        <v>257</v>
      </c>
      <c r="B259" s="66" t="s">
        <v>7</v>
      </c>
      <c r="C259" s="66" t="s">
        <v>236</v>
      </c>
      <c r="D259" s="66" t="s">
        <v>112</v>
      </c>
      <c r="E259" s="5" t="s">
        <v>1357</v>
      </c>
      <c r="F259" s="5" t="s">
        <v>119</v>
      </c>
      <c r="G259" s="66" t="s">
        <v>106</v>
      </c>
      <c r="H259" s="66" t="s">
        <v>809</v>
      </c>
      <c r="I259" s="66">
        <v>500</v>
      </c>
      <c r="J259" s="101">
        <v>3000</v>
      </c>
      <c r="K259" s="66">
        <v>120</v>
      </c>
      <c r="L259" s="102">
        <f t="shared" si="6"/>
        <v>0.04</v>
      </c>
      <c r="M259" s="66" t="s">
        <v>810</v>
      </c>
      <c r="N259" s="66">
        <v>2233</v>
      </c>
      <c r="O259" s="66" t="s">
        <v>1124</v>
      </c>
      <c r="P259" s="103" t="s">
        <v>556</v>
      </c>
      <c r="Q259" s="66"/>
      <c r="R259" s="104" t="s">
        <v>246</v>
      </c>
      <c r="S259" s="106">
        <v>2121</v>
      </c>
      <c r="T259" s="106" t="s">
        <v>1358</v>
      </c>
      <c r="U259" s="106">
        <v>7805947658</v>
      </c>
      <c r="V259" s="106">
        <v>18</v>
      </c>
      <c r="W259" s="106" t="s">
        <v>1330</v>
      </c>
      <c r="X259" s="130">
        <v>45234</v>
      </c>
      <c r="Y259" s="106">
        <v>200</v>
      </c>
      <c r="Z259" s="66" t="s">
        <v>109</v>
      </c>
      <c r="AA259" s="66" t="s">
        <v>119</v>
      </c>
      <c r="AB259" s="66"/>
      <c r="AC259" s="66"/>
      <c r="AD259" s="66" t="s">
        <v>246</v>
      </c>
    </row>
    <row r="260" spans="1:30">
      <c r="A260" s="66">
        <v>258</v>
      </c>
      <c r="B260" s="66" t="s">
        <v>7</v>
      </c>
      <c r="C260" s="66" t="s">
        <v>236</v>
      </c>
      <c r="D260" s="66" t="s">
        <v>112</v>
      </c>
      <c r="E260" s="5" t="s">
        <v>1359</v>
      </c>
      <c r="F260" s="5" t="s">
        <v>119</v>
      </c>
      <c r="G260" s="66" t="s">
        <v>106</v>
      </c>
      <c r="H260" s="66" t="s">
        <v>809</v>
      </c>
      <c r="I260" s="66">
        <v>450</v>
      </c>
      <c r="J260" s="101">
        <v>2700</v>
      </c>
      <c r="K260" s="66">
        <v>150</v>
      </c>
      <c r="L260" s="102">
        <f t="shared" ref="L260:L323" si="8">K260/J260</f>
        <v>5.5555555555555552E-2</v>
      </c>
      <c r="M260" s="66" t="s">
        <v>810</v>
      </c>
      <c r="N260" s="66">
        <v>2111</v>
      </c>
      <c r="O260" s="66" t="s">
        <v>1088</v>
      </c>
      <c r="P260" s="103" t="s">
        <v>556</v>
      </c>
      <c r="Q260" s="66"/>
      <c r="R260" s="104" t="s">
        <v>246</v>
      </c>
      <c r="S260" s="106" t="s">
        <v>1360</v>
      </c>
      <c r="T260" s="106" t="s">
        <v>1361</v>
      </c>
      <c r="U260" s="106">
        <v>6263372270</v>
      </c>
      <c r="V260" s="106">
        <v>23</v>
      </c>
      <c r="W260" s="106" t="s">
        <v>1330</v>
      </c>
      <c r="X260" s="130">
        <v>45238</v>
      </c>
      <c r="Y260" s="106">
        <v>230</v>
      </c>
      <c r="Z260" s="66" t="s">
        <v>1340</v>
      </c>
      <c r="AA260" s="66" t="s">
        <v>7</v>
      </c>
      <c r="AB260" s="66"/>
      <c r="AC260" s="66"/>
      <c r="AD260" s="66" t="s">
        <v>246</v>
      </c>
    </row>
    <row r="261" spans="1:30">
      <c r="A261" s="66">
        <v>259</v>
      </c>
      <c r="B261" s="66" t="s">
        <v>7</v>
      </c>
      <c r="C261" s="66" t="s">
        <v>236</v>
      </c>
      <c r="D261" s="66" t="s">
        <v>112</v>
      </c>
      <c r="E261" s="5" t="s">
        <v>1362</v>
      </c>
      <c r="F261" s="5" t="s">
        <v>119</v>
      </c>
      <c r="G261" s="66" t="s">
        <v>106</v>
      </c>
      <c r="H261" s="66" t="s">
        <v>1087</v>
      </c>
      <c r="I261" s="66">
        <v>400</v>
      </c>
      <c r="J261" s="101">
        <v>2400</v>
      </c>
      <c r="K261" s="66">
        <v>600</v>
      </c>
      <c r="L261" s="102">
        <f t="shared" si="8"/>
        <v>0.25</v>
      </c>
      <c r="M261" s="66" t="s">
        <v>810</v>
      </c>
      <c r="N261" s="66">
        <v>2233</v>
      </c>
      <c r="O261" s="66" t="s">
        <v>1124</v>
      </c>
      <c r="P261" s="66" t="s">
        <v>246</v>
      </c>
      <c r="Q261" s="66"/>
      <c r="R261" s="104" t="s">
        <v>246</v>
      </c>
      <c r="S261" s="106">
        <v>2233</v>
      </c>
      <c r="T261" s="106" t="s">
        <v>1363</v>
      </c>
      <c r="U261" s="106">
        <v>7898139432</v>
      </c>
      <c r="V261" s="106">
        <v>22</v>
      </c>
      <c r="W261" s="106" t="s">
        <v>556</v>
      </c>
      <c r="X261" s="130">
        <v>45179</v>
      </c>
      <c r="Y261" s="106">
        <v>240</v>
      </c>
      <c r="Z261" s="66" t="s">
        <v>115</v>
      </c>
      <c r="AA261" s="66" t="s">
        <v>114</v>
      </c>
      <c r="AB261" s="66" t="s">
        <v>557</v>
      </c>
      <c r="AC261" s="66" t="s">
        <v>7</v>
      </c>
      <c r="AD261" s="66" t="s">
        <v>246</v>
      </c>
    </row>
    <row r="262" spans="1:30">
      <c r="A262" s="66">
        <v>261</v>
      </c>
      <c r="B262" s="66" t="s">
        <v>7</v>
      </c>
      <c r="C262" s="66" t="s">
        <v>236</v>
      </c>
      <c r="D262" s="66" t="s">
        <v>112</v>
      </c>
      <c r="E262" s="5" t="s">
        <v>427</v>
      </c>
      <c r="F262" s="5" t="s">
        <v>7</v>
      </c>
      <c r="G262" s="66" t="s">
        <v>106</v>
      </c>
      <c r="H262" s="66" t="s">
        <v>809</v>
      </c>
      <c r="I262" s="66">
        <v>500</v>
      </c>
      <c r="J262" s="101">
        <v>3000</v>
      </c>
      <c r="K262" s="66">
        <v>450</v>
      </c>
      <c r="L262" s="102">
        <f t="shared" si="8"/>
        <v>0.15</v>
      </c>
      <c r="M262" s="66" t="s">
        <v>810</v>
      </c>
      <c r="N262" s="66">
        <v>2111</v>
      </c>
      <c r="O262" s="66" t="s">
        <v>1088</v>
      </c>
      <c r="P262" s="103" t="s">
        <v>556</v>
      </c>
      <c r="Q262" s="103"/>
      <c r="R262" s="104" t="s">
        <v>246</v>
      </c>
      <c r="S262" s="106">
        <v>2121</v>
      </c>
      <c r="T262" s="106" t="s">
        <v>1364</v>
      </c>
      <c r="U262" s="106">
        <v>7987454762</v>
      </c>
      <c r="V262" s="106">
        <v>23</v>
      </c>
      <c r="W262" s="106" t="s">
        <v>1330</v>
      </c>
      <c r="X262" s="130">
        <v>45235</v>
      </c>
      <c r="Y262" s="106">
        <v>250</v>
      </c>
      <c r="Z262" s="66" t="s">
        <v>529</v>
      </c>
      <c r="AA262" s="66" t="s">
        <v>112</v>
      </c>
      <c r="AB262" s="66" t="s">
        <v>557</v>
      </c>
      <c r="AC262" s="66" t="s">
        <v>7</v>
      </c>
      <c r="AD262" s="66" t="s">
        <v>246</v>
      </c>
    </row>
    <row r="263" spans="1:30">
      <c r="A263" s="66">
        <v>262</v>
      </c>
      <c r="B263" s="66" t="s">
        <v>7</v>
      </c>
      <c r="C263" s="66" t="s">
        <v>236</v>
      </c>
      <c r="D263" s="66" t="s">
        <v>112</v>
      </c>
      <c r="E263" s="5" t="s">
        <v>222</v>
      </c>
      <c r="F263" s="5" t="s">
        <v>7</v>
      </c>
      <c r="G263" s="66" t="s">
        <v>106</v>
      </c>
      <c r="H263" s="66" t="s">
        <v>809</v>
      </c>
      <c r="I263" s="66">
        <v>400</v>
      </c>
      <c r="J263" s="101">
        <v>2400</v>
      </c>
      <c r="K263" s="66">
        <v>300</v>
      </c>
      <c r="L263" s="102">
        <f t="shared" si="8"/>
        <v>0.125</v>
      </c>
      <c r="M263" s="66" t="s">
        <v>810</v>
      </c>
      <c r="N263" s="66">
        <v>2233</v>
      </c>
      <c r="O263" s="66" t="s">
        <v>1124</v>
      </c>
      <c r="P263" s="103" t="s">
        <v>556</v>
      </c>
      <c r="Q263" s="103"/>
      <c r="R263" s="104" t="s">
        <v>246</v>
      </c>
      <c r="S263" s="106">
        <v>2253</v>
      </c>
      <c r="T263" s="131" t="s">
        <v>1365</v>
      </c>
      <c r="U263" s="131">
        <v>6264023595</v>
      </c>
      <c r="V263" s="106">
        <v>25</v>
      </c>
      <c r="W263" s="106" t="s">
        <v>556</v>
      </c>
      <c r="X263" s="106" t="s">
        <v>899</v>
      </c>
      <c r="Y263" s="106">
        <v>250</v>
      </c>
      <c r="Z263" s="66" t="s">
        <v>520</v>
      </c>
      <c r="AA263" s="66" t="s">
        <v>515</v>
      </c>
      <c r="AB263" s="66"/>
      <c r="AC263" s="66"/>
      <c r="AD263" s="66" t="s">
        <v>246</v>
      </c>
    </row>
    <row r="264" spans="1:30">
      <c r="A264" s="66">
        <v>263</v>
      </c>
      <c r="B264" s="66" t="s">
        <v>7</v>
      </c>
      <c r="C264" s="66" t="s">
        <v>236</v>
      </c>
      <c r="D264" s="66" t="s">
        <v>112</v>
      </c>
      <c r="E264" s="132" t="s">
        <v>237</v>
      </c>
      <c r="F264" s="5" t="s">
        <v>112</v>
      </c>
      <c r="G264" s="66" t="s">
        <v>106</v>
      </c>
      <c r="H264" s="66" t="s">
        <v>1087</v>
      </c>
      <c r="I264" s="66">
        <v>450</v>
      </c>
      <c r="J264" s="101">
        <v>2700</v>
      </c>
      <c r="K264" s="66">
        <v>450</v>
      </c>
      <c r="L264" s="102">
        <f t="shared" si="8"/>
        <v>0.16666666666666666</v>
      </c>
      <c r="M264" s="66" t="s">
        <v>810</v>
      </c>
      <c r="N264" s="66">
        <v>2233</v>
      </c>
      <c r="O264" s="66" t="s">
        <v>1151</v>
      </c>
      <c r="P264" s="66" t="s">
        <v>246</v>
      </c>
      <c r="Q264" s="103"/>
      <c r="R264" s="104" t="s">
        <v>246</v>
      </c>
      <c r="S264" s="106">
        <v>2253</v>
      </c>
      <c r="T264" s="106" t="s">
        <v>1366</v>
      </c>
      <c r="U264" s="106">
        <v>8109180362</v>
      </c>
      <c r="V264" s="106">
        <v>20</v>
      </c>
      <c r="W264" s="106" t="s">
        <v>556</v>
      </c>
      <c r="X264" s="130">
        <v>45238</v>
      </c>
      <c r="Y264" s="106">
        <v>200</v>
      </c>
      <c r="Z264" s="66" t="s">
        <v>1355</v>
      </c>
      <c r="AA264" s="66" t="s">
        <v>114</v>
      </c>
      <c r="AB264" s="66" t="s">
        <v>557</v>
      </c>
      <c r="AC264" s="66" t="s">
        <v>7</v>
      </c>
      <c r="AD264" s="66" t="s">
        <v>246</v>
      </c>
    </row>
    <row r="265" spans="1:30">
      <c r="A265" s="66">
        <v>265</v>
      </c>
      <c r="B265" s="66" t="s">
        <v>7</v>
      </c>
      <c r="C265" s="66" t="s">
        <v>236</v>
      </c>
      <c r="D265" s="66" t="s">
        <v>112</v>
      </c>
      <c r="E265" s="5" t="s">
        <v>1367</v>
      </c>
      <c r="F265" s="5" t="s">
        <v>112</v>
      </c>
      <c r="G265" s="66" t="s">
        <v>106</v>
      </c>
      <c r="H265" s="66" t="s">
        <v>1087</v>
      </c>
      <c r="I265" s="66">
        <v>600</v>
      </c>
      <c r="J265" s="101">
        <v>3600</v>
      </c>
      <c r="K265" s="66">
        <v>900</v>
      </c>
      <c r="L265" s="102">
        <f t="shared" si="8"/>
        <v>0.25</v>
      </c>
      <c r="M265" s="66" t="s">
        <v>810</v>
      </c>
      <c r="N265" s="66">
        <v>2111</v>
      </c>
      <c r="O265" s="66" t="s">
        <v>1088</v>
      </c>
      <c r="P265" s="66" t="s">
        <v>246</v>
      </c>
      <c r="Q265" s="103"/>
      <c r="R265" s="104" t="s">
        <v>246</v>
      </c>
      <c r="S265" s="106">
        <v>2111</v>
      </c>
      <c r="T265" s="106" t="s">
        <v>1368</v>
      </c>
      <c r="U265" s="106">
        <v>8234035359</v>
      </c>
      <c r="V265" s="106">
        <v>25</v>
      </c>
      <c r="W265" s="106" t="s">
        <v>246</v>
      </c>
      <c r="X265" s="130">
        <v>45209</v>
      </c>
      <c r="Y265" s="106">
        <f t="shared" ref="Y265:Y276" si="9">V265*10</f>
        <v>250</v>
      </c>
      <c r="Z265" s="66" t="s">
        <v>1355</v>
      </c>
      <c r="AA265" s="66" t="s">
        <v>114</v>
      </c>
      <c r="AB265" s="66" t="s">
        <v>557</v>
      </c>
      <c r="AC265" s="66" t="s">
        <v>7</v>
      </c>
      <c r="AD265" s="66" t="s">
        <v>246</v>
      </c>
    </row>
    <row r="266" spans="1:30">
      <c r="A266" s="66">
        <v>267</v>
      </c>
      <c r="B266" s="66" t="s">
        <v>7</v>
      </c>
      <c r="C266" s="66" t="s">
        <v>236</v>
      </c>
      <c r="D266" s="66" t="s">
        <v>112</v>
      </c>
      <c r="E266" s="5" t="s">
        <v>1369</v>
      </c>
      <c r="F266" s="5" t="s">
        <v>7</v>
      </c>
      <c r="G266" s="66" t="s">
        <v>106</v>
      </c>
      <c r="H266" s="66" t="s">
        <v>1087</v>
      </c>
      <c r="I266" s="66">
        <v>350</v>
      </c>
      <c r="J266" s="101">
        <v>2100</v>
      </c>
      <c r="K266" s="66">
        <v>450</v>
      </c>
      <c r="L266" s="102">
        <f t="shared" si="8"/>
        <v>0.21428571428571427</v>
      </c>
      <c r="M266" s="66" t="s">
        <v>810</v>
      </c>
      <c r="N266" s="66">
        <v>2111</v>
      </c>
      <c r="O266" s="66" t="s">
        <v>1328</v>
      </c>
      <c r="P266" s="66" t="s">
        <v>246</v>
      </c>
      <c r="Q266" s="103"/>
      <c r="R266" s="104" t="s">
        <v>246</v>
      </c>
      <c r="S266" s="106">
        <v>2111</v>
      </c>
      <c r="T266" s="106" t="s">
        <v>1370</v>
      </c>
      <c r="U266" s="106">
        <v>7803836885</v>
      </c>
      <c r="V266" s="106">
        <v>24</v>
      </c>
      <c r="W266" s="106" t="s">
        <v>246</v>
      </c>
      <c r="X266" s="130">
        <v>45148</v>
      </c>
      <c r="Y266" s="106">
        <f t="shared" si="9"/>
        <v>240</v>
      </c>
      <c r="Z266" s="66" t="s">
        <v>432</v>
      </c>
      <c r="AA266" s="66" t="s">
        <v>7</v>
      </c>
      <c r="AB266" s="66"/>
      <c r="AC266" s="66"/>
      <c r="AD266" s="66" t="s">
        <v>246</v>
      </c>
    </row>
    <row r="267" spans="1:30">
      <c r="A267" s="66">
        <v>268</v>
      </c>
      <c r="B267" s="66" t="s">
        <v>7</v>
      </c>
      <c r="C267" s="66" t="s">
        <v>236</v>
      </c>
      <c r="D267" s="66" t="s">
        <v>112</v>
      </c>
      <c r="E267" s="5" t="s">
        <v>1371</v>
      </c>
      <c r="F267" s="5" t="s">
        <v>112</v>
      </c>
      <c r="G267" s="66" t="s">
        <v>106</v>
      </c>
      <c r="H267" s="66" t="s">
        <v>809</v>
      </c>
      <c r="I267" s="66">
        <v>340</v>
      </c>
      <c r="J267" s="101">
        <v>2040</v>
      </c>
      <c r="K267" s="66">
        <v>105</v>
      </c>
      <c r="L267" s="102">
        <f t="shared" si="8"/>
        <v>5.1470588235294115E-2</v>
      </c>
      <c r="M267" s="66" t="s">
        <v>810</v>
      </c>
      <c r="N267" s="66">
        <v>2111</v>
      </c>
      <c r="O267" s="66" t="s">
        <v>1093</v>
      </c>
      <c r="P267" s="103" t="s">
        <v>556</v>
      </c>
      <c r="Q267" s="66"/>
      <c r="R267" s="104" t="s">
        <v>246</v>
      </c>
      <c r="S267" s="106">
        <v>2121</v>
      </c>
      <c r="T267" s="106" t="s">
        <v>1372</v>
      </c>
      <c r="U267" s="106" t="s">
        <v>1373</v>
      </c>
      <c r="V267" s="106">
        <v>23</v>
      </c>
      <c r="W267" s="106" t="s">
        <v>1330</v>
      </c>
      <c r="X267" s="130">
        <v>45239</v>
      </c>
      <c r="Y267" s="106">
        <f t="shared" si="9"/>
        <v>230</v>
      </c>
      <c r="Z267" s="66" t="s">
        <v>170</v>
      </c>
      <c r="AA267" s="66" t="s">
        <v>108</v>
      </c>
      <c r="AB267" s="66" t="s">
        <v>109</v>
      </c>
      <c r="AC267" s="66" t="s">
        <v>1225</v>
      </c>
      <c r="AD267" s="66" t="s">
        <v>246</v>
      </c>
    </row>
    <row r="268" spans="1:30">
      <c r="A268" s="66">
        <v>269</v>
      </c>
      <c r="B268" s="66" t="s">
        <v>7</v>
      </c>
      <c r="C268" s="66" t="s">
        <v>236</v>
      </c>
      <c r="D268" s="66" t="s">
        <v>112</v>
      </c>
      <c r="E268" s="5" t="s">
        <v>184</v>
      </c>
      <c r="F268" s="5" t="s">
        <v>7</v>
      </c>
      <c r="G268" s="66" t="s">
        <v>106</v>
      </c>
      <c r="H268" s="66" t="s">
        <v>1087</v>
      </c>
      <c r="I268" s="108">
        <v>350</v>
      </c>
      <c r="J268" s="101">
        <v>2100</v>
      </c>
      <c r="K268" s="66">
        <v>900</v>
      </c>
      <c r="L268" s="102">
        <f t="shared" si="8"/>
        <v>0.42857142857142855</v>
      </c>
      <c r="M268" s="66" t="s">
        <v>1163</v>
      </c>
      <c r="N268" s="66">
        <v>2233</v>
      </c>
      <c r="O268" s="66" t="s">
        <v>1124</v>
      </c>
      <c r="P268" s="66" t="s">
        <v>246</v>
      </c>
      <c r="Q268" s="103"/>
      <c r="R268" s="104" t="s">
        <v>246</v>
      </c>
      <c r="S268" s="106">
        <v>2233</v>
      </c>
      <c r="T268" s="106" t="s">
        <v>1374</v>
      </c>
      <c r="U268" s="106">
        <v>6266437545</v>
      </c>
      <c r="V268" s="106">
        <v>26</v>
      </c>
      <c r="W268" s="106" t="s">
        <v>1330</v>
      </c>
      <c r="X268" s="130">
        <v>45237</v>
      </c>
      <c r="Y268" s="106">
        <f t="shared" si="9"/>
        <v>260</v>
      </c>
      <c r="Z268" s="66" t="s">
        <v>1335</v>
      </c>
      <c r="AA268" s="66" t="s">
        <v>7</v>
      </c>
      <c r="AB268" s="66" t="s">
        <v>557</v>
      </c>
      <c r="AC268" s="66" t="s">
        <v>7</v>
      </c>
      <c r="AD268" s="66" t="s">
        <v>246</v>
      </c>
    </row>
    <row r="269" spans="1:30">
      <c r="A269" s="66">
        <v>270</v>
      </c>
      <c r="B269" s="66" t="s">
        <v>7</v>
      </c>
      <c r="C269" s="66" t="s">
        <v>236</v>
      </c>
      <c r="D269" s="66" t="s">
        <v>112</v>
      </c>
      <c r="E269" s="5" t="s">
        <v>1375</v>
      </c>
      <c r="F269" s="5" t="s">
        <v>112</v>
      </c>
      <c r="G269" s="66" t="s">
        <v>106</v>
      </c>
      <c r="H269" s="66" t="s">
        <v>809</v>
      </c>
      <c r="I269" s="108">
        <v>300</v>
      </c>
      <c r="J269" s="101">
        <v>1800</v>
      </c>
      <c r="K269" s="66">
        <v>450</v>
      </c>
      <c r="L269" s="102">
        <f t="shared" si="8"/>
        <v>0.25</v>
      </c>
      <c r="M269" s="66" t="s">
        <v>810</v>
      </c>
      <c r="N269" s="66">
        <v>2111</v>
      </c>
      <c r="O269" s="66" t="s">
        <v>1093</v>
      </c>
      <c r="P269" s="103" t="s">
        <v>556</v>
      </c>
      <c r="Q269" s="103"/>
      <c r="R269" s="104" t="s">
        <v>246</v>
      </c>
      <c r="S269" s="106" t="s">
        <v>1360</v>
      </c>
      <c r="T269" s="106" t="s">
        <v>1376</v>
      </c>
      <c r="U269" s="106">
        <v>8815478791</v>
      </c>
      <c r="V269" s="106">
        <v>24</v>
      </c>
      <c r="W269" s="106" t="s">
        <v>1330</v>
      </c>
      <c r="X269" s="130">
        <v>45249</v>
      </c>
      <c r="Y269" s="106">
        <f t="shared" si="9"/>
        <v>240</v>
      </c>
      <c r="Z269" s="66" t="s">
        <v>113</v>
      </c>
      <c r="AA269" s="66" t="s">
        <v>114</v>
      </c>
      <c r="AB269" s="66" t="s">
        <v>557</v>
      </c>
      <c r="AC269" s="66" t="s">
        <v>7</v>
      </c>
      <c r="AD269" s="66" t="s">
        <v>246</v>
      </c>
    </row>
    <row r="270" spans="1:30">
      <c r="A270" s="66">
        <v>271</v>
      </c>
      <c r="B270" s="66" t="s">
        <v>7</v>
      </c>
      <c r="C270" s="66" t="s">
        <v>236</v>
      </c>
      <c r="D270" s="66" t="s">
        <v>112</v>
      </c>
      <c r="E270" s="5" t="s">
        <v>92</v>
      </c>
      <c r="F270" s="5" t="s">
        <v>112</v>
      </c>
      <c r="G270" s="66" t="s">
        <v>106</v>
      </c>
      <c r="H270" s="66" t="s">
        <v>809</v>
      </c>
      <c r="I270" s="108">
        <v>400</v>
      </c>
      <c r="J270" s="101">
        <v>2400</v>
      </c>
      <c r="K270" s="66">
        <v>120</v>
      </c>
      <c r="L270" s="102">
        <f t="shared" si="8"/>
        <v>0.05</v>
      </c>
      <c r="M270" s="66" t="s">
        <v>810</v>
      </c>
      <c r="N270" s="66">
        <v>2111</v>
      </c>
      <c r="O270" s="66" t="s">
        <v>1093</v>
      </c>
      <c r="P270" s="103" t="s">
        <v>556</v>
      </c>
      <c r="Q270" s="103"/>
      <c r="R270" s="104" t="s">
        <v>246</v>
      </c>
      <c r="S270" s="106">
        <v>2253</v>
      </c>
      <c r="T270" s="106" t="s">
        <v>1377</v>
      </c>
      <c r="U270" s="106">
        <v>7879631963</v>
      </c>
      <c r="V270" s="106">
        <v>38</v>
      </c>
      <c r="W270" s="106" t="s">
        <v>246</v>
      </c>
      <c r="X270" s="106" t="s">
        <v>817</v>
      </c>
      <c r="Y270" s="106">
        <f t="shared" si="9"/>
        <v>380</v>
      </c>
      <c r="Z270" s="66" t="s">
        <v>1378</v>
      </c>
      <c r="AA270" s="66" t="s">
        <v>112</v>
      </c>
      <c r="AB270" s="66" t="s">
        <v>557</v>
      </c>
      <c r="AC270" s="66" t="s">
        <v>7</v>
      </c>
      <c r="AD270" s="66" t="s">
        <v>246</v>
      </c>
    </row>
    <row r="271" spans="1:30">
      <c r="A271" s="66">
        <v>272</v>
      </c>
      <c r="B271" s="66" t="s">
        <v>7</v>
      </c>
      <c r="C271" s="66" t="s">
        <v>236</v>
      </c>
      <c r="D271" s="66" t="s">
        <v>112</v>
      </c>
      <c r="E271" s="5" t="s">
        <v>697</v>
      </c>
      <c r="F271" s="5" t="s">
        <v>7</v>
      </c>
      <c r="G271" s="66" t="s">
        <v>106</v>
      </c>
      <c r="H271" s="66" t="s">
        <v>1087</v>
      </c>
      <c r="I271" s="108">
        <v>700</v>
      </c>
      <c r="J271" s="101">
        <v>4200</v>
      </c>
      <c r="K271" s="66">
        <v>500</v>
      </c>
      <c r="L271" s="102">
        <f t="shared" si="8"/>
        <v>0.11904761904761904</v>
      </c>
      <c r="M271" s="66" t="s">
        <v>810</v>
      </c>
      <c r="N271" s="66">
        <v>2233</v>
      </c>
      <c r="O271" s="66" t="s">
        <v>1151</v>
      </c>
      <c r="P271" s="66" t="s">
        <v>246</v>
      </c>
      <c r="Q271" s="103"/>
      <c r="R271" s="104" t="s">
        <v>246</v>
      </c>
      <c r="S271" s="106" t="s">
        <v>657</v>
      </c>
      <c r="T271" s="106" t="s">
        <v>1379</v>
      </c>
      <c r="U271" s="106" t="s">
        <v>1380</v>
      </c>
      <c r="V271" s="106">
        <v>33</v>
      </c>
      <c r="W271" s="106" t="s">
        <v>1330</v>
      </c>
      <c r="X271" s="130">
        <v>45250</v>
      </c>
      <c r="Y271" s="106">
        <f t="shared" si="9"/>
        <v>330</v>
      </c>
      <c r="Z271" s="66" t="s">
        <v>1340</v>
      </c>
      <c r="AA271" s="66" t="s">
        <v>7</v>
      </c>
      <c r="AB271" s="66" t="s">
        <v>557</v>
      </c>
      <c r="AC271" s="66" t="s">
        <v>7</v>
      </c>
      <c r="AD271" s="66" t="s">
        <v>246</v>
      </c>
    </row>
    <row r="272" spans="1:30">
      <c r="A272" s="66">
        <v>273</v>
      </c>
      <c r="B272" s="66" t="s">
        <v>7</v>
      </c>
      <c r="C272" s="66" t="s">
        <v>236</v>
      </c>
      <c r="D272" s="66" t="s">
        <v>112</v>
      </c>
      <c r="E272" s="5" t="s">
        <v>1381</v>
      </c>
      <c r="F272" s="5" t="s">
        <v>7</v>
      </c>
      <c r="G272" s="66" t="s">
        <v>106</v>
      </c>
      <c r="H272" s="66" t="s">
        <v>809</v>
      </c>
      <c r="I272" s="108">
        <v>500</v>
      </c>
      <c r="J272" s="101">
        <v>3000</v>
      </c>
      <c r="K272" s="66">
        <v>300</v>
      </c>
      <c r="L272" s="102">
        <f t="shared" si="8"/>
        <v>0.1</v>
      </c>
      <c r="M272" s="66" t="s">
        <v>810</v>
      </c>
      <c r="N272" s="66">
        <v>2233</v>
      </c>
      <c r="O272" s="66" t="s">
        <v>1151</v>
      </c>
      <c r="P272" s="103" t="s">
        <v>556</v>
      </c>
      <c r="Q272" s="103"/>
      <c r="R272" s="104" t="s">
        <v>246</v>
      </c>
      <c r="S272" s="106" t="s">
        <v>273</v>
      </c>
      <c r="T272" s="106" t="s">
        <v>1382</v>
      </c>
      <c r="U272" s="106">
        <v>6266059881</v>
      </c>
      <c r="V272" s="106">
        <v>22</v>
      </c>
      <c r="W272" s="106" t="s">
        <v>556</v>
      </c>
      <c r="X272" s="106" t="s">
        <v>891</v>
      </c>
      <c r="Y272" s="106">
        <f t="shared" si="9"/>
        <v>220</v>
      </c>
      <c r="Z272" s="66" t="s">
        <v>111</v>
      </c>
      <c r="AA272" s="66" t="s">
        <v>112</v>
      </c>
      <c r="AB272" s="66" t="s">
        <v>557</v>
      </c>
      <c r="AC272" s="66" t="s">
        <v>7</v>
      </c>
      <c r="AD272" s="66" t="s">
        <v>246</v>
      </c>
    </row>
    <row r="273" spans="1:30">
      <c r="A273" s="66">
        <v>274</v>
      </c>
      <c r="B273" s="66" t="s">
        <v>7</v>
      </c>
      <c r="C273" s="66" t="s">
        <v>236</v>
      </c>
      <c r="D273" s="66" t="s">
        <v>112</v>
      </c>
      <c r="E273" s="5" t="s">
        <v>1383</v>
      </c>
      <c r="F273" s="5" t="s">
        <v>7</v>
      </c>
      <c r="G273" s="66" t="s">
        <v>106</v>
      </c>
      <c r="H273" s="66" t="s">
        <v>1087</v>
      </c>
      <c r="I273" s="108">
        <v>900</v>
      </c>
      <c r="J273" s="101">
        <v>5400</v>
      </c>
      <c r="K273" s="66">
        <v>330</v>
      </c>
      <c r="L273" s="102">
        <f t="shared" si="8"/>
        <v>6.1111111111111109E-2</v>
      </c>
      <c r="M273" s="66" t="s">
        <v>810</v>
      </c>
      <c r="N273" s="66">
        <v>2111</v>
      </c>
      <c r="O273" s="66" t="s">
        <v>1093</v>
      </c>
      <c r="P273" s="66" t="s">
        <v>246</v>
      </c>
      <c r="Q273" s="103"/>
      <c r="R273" s="104" t="s">
        <v>246</v>
      </c>
      <c r="S273" s="106">
        <v>2233</v>
      </c>
      <c r="T273" s="106" t="s">
        <v>982</v>
      </c>
      <c r="U273" s="106">
        <v>7999267159</v>
      </c>
      <c r="V273" s="106">
        <v>25</v>
      </c>
      <c r="W273" s="106" t="s">
        <v>1330</v>
      </c>
      <c r="X273" s="130">
        <v>45241</v>
      </c>
      <c r="Y273" s="106">
        <f t="shared" si="9"/>
        <v>250</v>
      </c>
      <c r="Z273" s="66" t="s">
        <v>557</v>
      </c>
      <c r="AA273" s="66" t="s">
        <v>7</v>
      </c>
      <c r="AB273" s="66"/>
      <c r="AC273" s="66"/>
      <c r="AD273" s="66" t="s">
        <v>246</v>
      </c>
    </row>
    <row r="274" spans="1:30">
      <c r="A274" s="66">
        <v>275</v>
      </c>
      <c r="B274" s="66" t="s">
        <v>7</v>
      </c>
      <c r="C274" s="66" t="s">
        <v>236</v>
      </c>
      <c r="D274" s="66" t="s">
        <v>112</v>
      </c>
      <c r="E274" s="5" t="s">
        <v>114</v>
      </c>
      <c r="F274" s="5" t="s">
        <v>112</v>
      </c>
      <c r="G274" s="66" t="s">
        <v>106</v>
      </c>
      <c r="H274" s="66" t="s">
        <v>1087</v>
      </c>
      <c r="I274" s="66">
        <v>400</v>
      </c>
      <c r="J274" s="101">
        <v>2400</v>
      </c>
      <c r="K274" s="66">
        <v>450</v>
      </c>
      <c r="L274" s="102">
        <f t="shared" si="8"/>
        <v>0.1875</v>
      </c>
      <c r="M274" s="66" t="s">
        <v>810</v>
      </c>
      <c r="N274" s="66">
        <v>2111</v>
      </c>
      <c r="O274" s="66" t="s">
        <v>1088</v>
      </c>
      <c r="P274" s="66" t="s">
        <v>246</v>
      </c>
      <c r="Q274" s="66"/>
      <c r="R274" s="104" t="s">
        <v>246</v>
      </c>
      <c r="S274" s="106">
        <v>2233</v>
      </c>
      <c r="T274" s="106" t="s">
        <v>1384</v>
      </c>
      <c r="U274" s="106">
        <v>9753827685</v>
      </c>
      <c r="V274" s="106">
        <v>25</v>
      </c>
      <c r="W274" s="106" t="s">
        <v>1330</v>
      </c>
      <c r="X274" s="130">
        <v>45234</v>
      </c>
      <c r="Y274" s="106">
        <f t="shared" si="9"/>
        <v>250</v>
      </c>
      <c r="Z274" s="66" t="s">
        <v>115</v>
      </c>
      <c r="AA274" s="66" t="s">
        <v>114</v>
      </c>
      <c r="AB274" s="66" t="s">
        <v>557</v>
      </c>
      <c r="AC274" s="66" t="s">
        <v>7</v>
      </c>
      <c r="AD274" s="66" t="s">
        <v>246</v>
      </c>
    </row>
    <row r="275" spans="1:30">
      <c r="A275" s="66">
        <v>276</v>
      </c>
      <c r="B275" s="66" t="s">
        <v>7</v>
      </c>
      <c r="C275" s="66" t="s">
        <v>236</v>
      </c>
      <c r="D275" s="66" t="s">
        <v>112</v>
      </c>
      <c r="E275" s="5" t="s">
        <v>472</v>
      </c>
      <c r="F275" s="5" t="s">
        <v>7</v>
      </c>
      <c r="G275" s="66" t="s">
        <v>106</v>
      </c>
      <c r="H275" s="66" t="s">
        <v>1087</v>
      </c>
      <c r="I275" s="66">
        <v>350</v>
      </c>
      <c r="J275" s="101">
        <v>2100</v>
      </c>
      <c r="K275" s="66">
        <v>300</v>
      </c>
      <c r="L275" s="102">
        <f t="shared" si="8"/>
        <v>0.14285714285714285</v>
      </c>
      <c r="M275" s="66" t="s">
        <v>810</v>
      </c>
      <c r="N275" s="66">
        <v>2233</v>
      </c>
      <c r="O275" s="66" t="s">
        <v>1151</v>
      </c>
      <c r="P275" s="66" t="s">
        <v>246</v>
      </c>
      <c r="Q275" s="66"/>
      <c r="R275" s="104" t="s">
        <v>246</v>
      </c>
      <c r="S275" s="106">
        <v>2233</v>
      </c>
      <c r="T275" s="106" t="s">
        <v>1385</v>
      </c>
      <c r="U275" s="106" t="s">
        <v>1386</v>
      </c>
      <c r="V275" s="106">
        <v>24</v>
      </c>
      <c r="W275" s="106" t="s">
        <v>1330</v>
      </c>
      <c r="X275" s="130">
        <v>45242</v>
      </c>
      <c r="Y275" s="106">
        <f t="shared" si="9"/>
        <v>240</v>
      </c>
      <c r="Z275" s="66" t="s">
        <v>1335</v>
      </c>
      <c r="AA275" s="66" t="s">
        <v>7</v>
      </c>
      <c r="AB275" s="66" t="s">
        <v>557</v>
      </c>
      <c r="AC275" s="66" t="s">
        <v>7</v>
      </c>
      <c r="AD275" s="66" t="s">
        <v>246</v>
      </c>
    </row>
    <row r="276" spans="1:30">
      <c r="A276" s="66">
        <v>277</v>
      </c>
      <c r="B276" s="66" t="s">
        <v>7</v>
      </c>
      <c r="C276" s="66" t="s">
        <v>236</v>
      </c>
      <c r="D276" s="66" t="s">
        <v>112</v>
      </c>
      <c r="E276" s="5" t="s">
        <v>1387</v>
      </c>
      <c r="F276" s="5" t="s">
        <v>7</v>
      </c>
      <c r="G276" s="66" t="s">
        <v>106</v>
      </c>
      <c r="H276" s="66" t="s">
        <v>809</v>
      </c>
      <c r="I276" s="66">
        <v>500</v>
      </c>
      <c r="J276" s="101">
        <v>3000</v>
      </c>
      <c r="K276" s="66">
        <v>450</v>
      </c>
      <c r="L276" s="102">
        <f t="shared" si="8"/>
        <v>0.15</v>
      </c>
      <c r="M276" s="66" t="s">
        <v>810</v>
      </c>
      <c r="N276" s="66">
        <v>2111</v>
      </c>
      <c r="O276" s="66" t="s">
        <v>1328</v>
      </c>
      <c r="P276" s="103" t="s">
        <v>556</v>
      </c>
      <c r="Q276" s="66"/>
      <c r="R276" s="104" t="s">
        <v>246</v>
      </c>
      <c r="S276" s="106">
        <v>2355</v>
      </c>
      <c r="T276" s="106" t="s">
        <v>1388</v>
      </c>
      <c r="U276" s="106">
        <v>7804852134</v>
      </c>
      <c r="V276" s="106">
        <v>26</v>
      </c>
      <c r="W276" s="106" t="s">
        <v>1330</v>
      </c>
      <c r="X276" s="130">
        <v>45245</v>
      </c>
      <c r="Y276" s="106">
        <f t="shared" si="9"/>
        <v>260</v>
      </c>
      <c r="Z276" s="66" t="s">
        <v>425</v>
      </c>
      <c r="AA276" s="66" t="s">
        <v>7</v>
      </c>
      <c r="AB276" s="66" t="s">
        <v>557</v>
      </c>
      <c r="AC276" s="66" t="s">
        <v>7</v>
      </c>
      <c r="AD276" s="66" t="s">
        <v>246</v>
      </c>
    </row>
    <row r="277" spans="1:30">
      <c r="A277" s="66">
        <v>278</v>
      </c>
      <c r="B277" s="66" t="s">
        <v>7</v>
      </c>
      <c r="C277" s="66" t="s">
        <v>236</v>
      </c>
      <c r="D277" s="66" t="s">
        <v>112</v>
      </c>
      <c r="E277" s="5" t="s">
        <v>1389</v>
      </c>
      <c r="F277" s="5" t="s">
        <v>7</v>
      </c>
      <c r="G277" s="66" t="s">
        <v>106</v>
      </c>
      <c r="H277" s="66" t="s">
        <v>1087</v>
      </c>
      <c r="I277" s="66">
        <v>500</v>
      </c>
      <c r="J277" s="101">
        <v>3000</v>
      </c>
      <c r="K277" s="66">
        <v>300</v>
      </c>
      <c r="L277" s="102">
        <f t="shared" si="8"/>
        <v>0.1</v>
      </c>
      <c r="M277" s="66" t="s">
        <v>810</v>
      </c>
      <c r="N277" s="66">
        <v>2233</v>
      </c>
      <c r="O277" s="66" t="s">
        <v>1151</v>
      </c>
      <c r="P277" s="66" t="s">
        <v>246</v>
      </c>
      <c r="Q277" s="66"/>
      <c r="R277" s="104" t="s">
        <v>246</v>
      </c>
      <c r="S277" s="106">
        <v>2121</v>
      </c>
      <c r="T277" s="106" t="s">
        <v>1390</v>
      </c>
      <c r="U277" s="106">
        <v>9754356614</v>
      </c>
      <c r="V277" s="106">
        <v>22</v>
      </c>
      <c r="W277" s="106" t="s">
        <v>556</v>
      </c>
      <c r="X277" s="130">
        <v>45270</v>
      </c>
      <c r="Y277" s="106">
        <f>V277*10</f>
        <v>220</v>
      </c>
      <c r="Z277" s="66" t="s">
        <v>1335</v>
      </c>
      <c r="AA277" s="66" t="s">
        <v>7</v>
      </c>
      <c r="AB277" s="66" t="s">
        <v>557</v>
      </c>
      <c r="AC277" s="66" t="s">
        <v>7</v>
      </c>
      <c r="AD277" s="66" t="s">
        <v>246</v>
      </c>
    </row>
    <row r="278" spans="1:30">
      <c r="A278" s="66">
        <v>279</v>
      </c>
      <c r="B278" s="66" t="s">
        <v>7</v>
      </c>
      <c r="C278" s="66" t="s">
        <v>236</v>
      </c>
      <c r="D278" s="66" t="s">
        <v>112</v>
      </c>
      <c r="E278" s="5" t="s">
        <v>1391</v>
      </c>
      <c r="F278" s="5" t="s">
        <v>7</v>
      </c>
      <c r="G278" s="66" t="s">
        <v>106</v>
      </c>
      <c r="H278" s="66" t="s">
        <v>809</v>
      </c>
      <c r="I278" s="66">
        <v>350</v>
      </c>
      <c r="J278" s="101">
        <v>2100</v>
      </c>
      <c r="K278" s="66">
        <v>450</v>
      </c>
      <c r="L278" s="102">
        <f t="shared" si="8"/>
        <v>0.21428571428571427</v>
      </c>
      <c r="M278" s="66" t="s">
        <v>810</v>
      </c>
      <c r="N278" s="66">
        <v>2233</v>
      </c>
      <c r="O278" s="66" t="s">
        <v>1124</v>
      </c>
      <c r="P278" s="103" t="s">
        <v>556</v>
      </c>
      <c r="Q278" s="66"/>
      <c r="R278" s="104" t="s">
        <v>246</v>
      </c>
      <c r="S278" s="106">
        <v>2111</v>
      </c>
      <c r="T278" s="106" t="s">
        <v>716</v>
      </c>
      <c r="U278" s="106">
        <v>8305764710</v>
      </c>
      <c r="V278" s="106">
        <v>22</v>
      </c>
      <c r="W278" s="106" t="s">
        <v>556</v>
      </c>
      <c r="X278" s="130">
        <v>45240</v>
      </c>
      <c r="Y278" s="106">
        <f t="shared" ref="Y278:Y341" si="10">V278*10</f>
        <v>220</v>
      </c>
      <c r="Z278" s="66" t="s">
        <v>557</v>
      </c>
      <c r="AA278" s="66" t="s">
        <v>7</v>
      </c>
      <c r="AB278" s="66"/>
      <c r="AC278" s="66"/>
      <c r="AD278" s="66" t="s">
        <v>246</v>
      </c>
    </row>
    <row r="279" spans="1:30">
      <c r="A279" s="66">
        <v>280</v>
      </c>
      <c r="B279" s="66" t="s">
        <v>7</v>
      </c>
      <c r="C279" s="66" t="s">
        <v>236</v>
      </c>
      <c r="D279" s="66" t="s">
        <v>112</v>
      </c>
      <c r="E279" s="5" t="s">
        <v>1392</v>
      </c>
      <c r="F279" s="5" t="s">
        <v>112</v>
      </c>
      <c r="G279" s="66" t="s">
        <v>106</v>
      </c>
      <c r="H279" s="66" t="s">
        <v>809</v>
      </c>
      <c r="I279" s="66">
        <v>650</v>
      </c>
      <c r="J279" s="101">
        <v>3900</v>
      </c>
      <c r="K279" s="66">
        <v>300</v>
      </c>
      <c r="L279" s="102">
        <f t="shared" si="8"/>
        <v>7.6923076923076927E-2</v>
      </c>
      <c r="M279" s="66" t="s">
        <v>810</v>
      </c>
      <c r="N279" s="66">
        <v>2233</v>
      </c>
      <c r="O279" s="66" t="s">
        <v>1124</v>
      </c>
      <c r="P279" s="103" t="s">
        <v>556</v>
      </c>
      <c r="Q279" s="66"/>
      <c r="R279" s="104" t="s">
        <v>246</v>
      </c>
      <c r="S279" s="106" t="s">
        <v>86</v>
      </c>
      <c r="T279" s="106" t="s">
        <v>1393</v>
      </c>
      <c r="U279" s="106">
        <v>7949471034</v>
      </c>
      <c r="V279" s="106">
        <v>26</v>
      </c>
      <c r="W279" s="106" t="s">
        <v>556</v>
      </c>
      <c r="X279" s="130" t="s">
        <v>814</v>
      </c>
      <c r="Y279" s="106">
        <f t="shared" si="10"/>
        <v>260</v>
      </c>
      <c r="Z279" s="66" t="s">
        <v>111</v>
      </c>
      <c r="AA279" s="66" t="s">
        <v>112</v>
      </c>
      <c r="AB279" s="66" t="s">
        <v>557</v>
      </c>
      <c r="AC279" s="66" t="s">
        <v>7</v>
      </c>
      <c r="AD279" s="66" t="s">
        <v>246</v>
      </c>
    </row>
    <row r="280" spans="1:30">
      <c r="A280" s="66">
        <v>281</v>
      </c>
      <c r="B280" s="66" t="s">
        <v>7</v>
      </c>
      <c r="C280" s="66" t="s">
        <v>236</v>
      </c>
      <c r="D280" s="66" t="s">
        <v>112</v>
      </c>
      <c r="E280" s="5" t="s">
        <v>1394</v>
      </c>
      <c r="F280" s="5" t="s">
        <v>112</v>
      </c>
      <c r="G280" s="66" t="s">
        <v>106</v>
      </c>
      <c r="H280" s="66" t="s">
        <v>1087</v>
      </c>
      <c r="I280" s="66">
        <v>500</v>
      </c>
      <c r="J280" s="101">
        <v>3000</v>
      </c>
      <c r="K280" s="66">
        <v>600</v>
      </c>
      <c r="L280" s="102">
        <f t="shared" si="8"/>
        <v>0.2</v>
      </c>
      <c r="M280" s="66" t="s">
        <v>810</v>
      </c>
      <c r="N280" s="66">
        <v>2111</v>
      </c>
      <c r="O280" s="66" t="s">
        <v>1088</v>
      </c>
      <c r="P280" s="66" t="s">
        <v>246</v>
      </c>
      <c r="Q280" s="66"/>
      <c r="R280" s="104" t="s">
        <v>246</v>
      </c>
      <c r="S280" s="106">
        <v>2111</v>
      </c>
      <c r="T280" s="106" t="s">
        <v>1395</v>
      </c>
      <c r="U280" s="19">
        <v>9301438586</v>
      </c>
      <c r="V280" s="106">
        <v>78</v>
      </c>
      <c r="W280" s="106" t="s">
        <v>246</v>
      </c>
      <c r="X280" s="130">
        <v>45117</v>
      </c>
      <c r="Y280" s="106">
        <f t="shared" si="10"/>
        <v>780</v>
      </c>
      <c r="Z280" s="66" t="s">
        <v>1378</v>
      </c>
      <c r="AA280" s="66" t="s">
        <v>112</v>
      </c>
      <c r="AB280" s="66" t="s">
        <v>557</v>
      </c>
      <c r="AC280" s="66" t="s">
        <v>7</v>
      </c>
      <c r="AD280" s="66" t="s">
        <v>246</v>
      </c>
    </row>
    <row r="281" spans="1:30">
      <c r="A281" s="66">
        <v>282</v>
      </c>
      <c r="B281" s="66" t="s">
        <v>7</v>
      </c>
      <c r="C281" s="66" t="s">
        <v>236</v>
      </c>
      <c r="D281" s="66" t="s">
        <v>112</v>
      </c>
      <c r="E281" s="5" t="s">
        <v>1396</v>
      </c>
      <c r="F281" s="5" t="s">
        <v>112</v>
      </c>
      <c r="G281" s="66" t="s">
        <v>106</v>
      </c>
      <c r="H281" s="66" t="s">
        <v>809</v>
      </c>
      <c r="I281" s="66">
        <v>300</v>
      </c>
      <c r="J281" s="101">
        <v>1800</v>
      </c>
      <c r="K281" s="66">
        <v>300</v>
      </c>
      <c r="L281" s="102">
        <f t="shared" si="8"/>
        <v>0.16666666666666666</v>
      </c>
      <c r="M281" s="66" t="s">
        <v>810</v>
      </c>
      <c r="N281" s="66">
        <v>2233</v>
      </c>
      <c r="O281" s="66" t="s">
        <v>1124</v>
      </c>
      <c r="P281" s="103" t="s">
        <v>556</v>
      </c>
      <c r="Q281" s="103"/>
      <c r="R281" s="104" t="s">
        <v>246</v>
      </c>
      <c r="S281" s="106">
        <v>2111</v>
      </c>
      <c r="T281" s="106" t="s">
        <v>1397</v>
      </c>
      <c r="U281" s="106">
        <v>6267693683</v>
      </c>
      <c r="V281" s="106">
        <v>23</v>
      </c>
      <c r="W281" s="106" t="s">
        <v>556</v>
      </c>
      <c r="X281" s="130">
        <v>45087</v>
      </c>
      <c r="Y281" s="106">
        <f t="shared" si="10"/>
        <v>230</v>
      </c>
      <c r="Z281" s="66" t="s">
        <v>113</v>
      </c>
      <c r="AA281" s="66" t="s">
        <v>114</v>
      </c>
      <c r="AB281" s="66" t="s">
        <v>557</v>
      </c>
      <c r="AC281" s="66" t="s">
        <v>7</v>
      </c>
      <c r="AD281" s="66" t="s">
        <v>246</v>
      </c>
    </row>
    <row r="282" spans="1:30">
      <c r="A282" s="66">
        <v>283</v>
      </c>
      <c r="B282" s="66" t="s">
        <v>7</v>
      </c>
      <c r="C282" s="66" t="s">
        <v>236</v>
      </c>
      <c r="D282" s="66" t="s">
        <v>112</v>
      </c>
      <c r="E282" s="5" t="s">
        <v>1398</v>
      </c>
      <c r="F282" s="5" t="s">
        <v>7</v>
      </c>
      <c r="G282" s="66" t="s">
        <v>106</v>
      </c>
      <c r="H282" s="66" t="s">
        <v>1087</v>
      </c>
      <c r="I282" s="66">
        <v>500</v>
      </c>
      <c r="J282" s="101">
        <v>3000</v>
      </c>
      <c r="K282" s="66">
        <v>780</v>
      </c>
      <c r="L282" s="102">
        <f t="shared" si="8"/>
        <v>0.26</v>
      </c>
      <c r="M282" s="66" t="s">
        <v>810</v>
      </c>
      <c r="N282" s="66">
        <v>2233</v>
      </c>
      <c r="O282" s="66" t="s">
        <v>1151</v>
      </c>
      <c r="P282" s="66" t="s">
        <v>246</v>
      </c>
      <c r="Q282" s="103"/>
      <c r="R282" s="104" t="s">
        <v>246</v>
      </c>
      <c r="S282" s="106">
        <v>2121</v>
      </c>
      <c r="T282" s="106" t="s">
        <v>1399</v>
      </c>
      <c r="U282" s="106">
        <v>9343102770</v>
      </c>
      <c r="V282" s="106">
        <v>20</v>
      </c>
      <c r="W282" s="106" t="s">
        <v>246</v>
      </c>
      <c r="X282" s="130">
        <v>45240</v>
      </c>
      <c r="Y282" s="106">
        <f t="shared" si="10"/>
        <v>200</v>
      </c>
      <c r="Z282" s="66" t="s">
        <v>557</v>
      </c>
      <c r="AA282" s="66" t="s">
        <v>7</v>
      </c>
      <c r="AB282" s="66"/>
      <c r="AC282" s="66"/>
      <c r="AD282" s="66" t="s">
        <v>246</v>
      </c>
    </row>
    <row r="283" spans="1:30" ht="39">
      <c r="A283" s="66">
        <v>284</v>
      </c>
      <c r="B283" s="66" t="s">
        <v>7</v>
      </c>
      <c r="C283" s="66" t="s">
        <v>236</v>
      </c>
      <c r="D283" s="66" t="s">
        <v>112</v>
      </c>
      <c r="E283" s="133" t="s">
        <v>1400</v>
      </c>
      <c r="F283" s="5" t="s">
        <v>7</v>
      </c>
      <c r="G283" s="66" t="s">
        <v>106</v>
      </c>
      <c r="H283" s="66" t="s">
        <v>1087</v>
      </c>
      <c r="I283" s="66">
        <v>300</v>
      </c>
      <c r="J283" s="101">
        <v>1800</v>
      </c>
      <c r="K283" s="66">
        <v>450</v>
      </c>
      <c r="L283" s="102">
        <f t="shared" si="8"/>
        <v>0.25</v>
      </c>
      <c r="M283" s="66" t="s">
        <v>810</v>
      </c>
      <c r="N283" s="66">
        <v>2111</v>
      </c>
      <c r="O283" s="66" t="s">
        <v>1088</v>
      </c>
      <c r="P283" s="66" t="s">
        <v>246</v>
      </c>
      <c r="Q283" s="103"/>
      <c r="R283" s="104" t="s">
        <v>246</v>
      </c>
      <c r="S283" s="106">
        <v>2253</v>
      </c>
      <c r="T283" s="106" t="s">
        <v>1401</v>
      </c>
      <c r="U283" s="106">
        <v>6265315248</v>
      </c>
      <c r="V283" s="106">
        <v>18</v>
      </c>
      <c r="W283" s="106" t="s">
        <v>556</v>
      </c>
      <c r="X283" s="106" t="s">
        <v>881</v>
      </c>
      <c r="Y283" s="106">
        <f t="shared" si="10"/>
        <v>180</v>
      </c>
      <c r="Z283" s="66" t="s">
        <v>113</v>
      </c>
      <c r="AA283" s="66" t="s">
        <v>114</v>
      </c>
      <c r="AB283" s="66" t="s">
        <v>557</v>
      </c>
      <c r="AC283" s="66" t="s">
        <v>7</v>
      </c>
      <c r="AD283" s="66" t="s">
        <v>246</v>
      </c>
    </row>
    <row r="284" spans="1:30">
      <c r="A284" s="66">
        <v>285</v>
      </c>
      <c r="B284" s="66" t="s">
        <v>7</v>
      </c>
      <c r="C284" s="66" t="s">
        <v>236</v>
      </c>
      <c r="D284" s="66" t="s">
        <v>112</v>
      </c>
      <c r="E284" s="114" t="s">
        <v>1402</v>
      </c>
      <c r="F284" s="5" t="s">
        <v>119</v>
      </c>
      <c r="G284" s="66" t="s">
        <v>106</v>
      </c>
      <c r="H284" s="66" t="s">
        <v>1087</v>
      </c>
      <c r="I284" s="66">
        <v>650</v>
      </c>
      <c r="J284" s="101">
        <v>3900</v>
      </c>
      <c r="K284" s="66">
        <v>300</v>
      </c>
      <c r="L284" s="102">
        <f t="shared" si="8"/>
        <v>7.6923076923076927E-2</v>
      </c>
      <c r="M284" s="66" t="s">
        <v>810</v>
      </c>
      <c r="N284" s="66">
        <v>2233</v>
      </c>
      <c r="O284" s="66" t="s">
        <v>1124</v>
      </c>
      <c r="P284" s="66" t="s">
        <v>246</v>
      </c>
      <c r="Q284" s="103"/>
      <c r="R284" s="104" t="s">
        <v>246</v>
      </c>
      <c r="S284" s="106">
        <v>2111</v>
      </c>
      <c r="T284" s="106" t="s">
        <v>1403</v>
      </c>
      <c r="U284" s="106">
        <v>7828922175</v>
      </c>
      <c r="V284" s="106">
        <v>18</v>
      </c>
      <c r="W284" s="106" t="s">
        <v>556</v>
      </c>
      <c r="X284" s="130">
        <v>45117</v>
      </c>
      <c r="Y284" s="106">
        <f t="shared" si="10"/>
        <v>180</v>
      </c>
      <c r="Z284" s="66" t="s">
        <v>113</v>
      </c>
      <c r="AA284" s="66" t="s">
        <v>114</v>
      </c>
      <c r="AB284" s="66" t="s">
        <v>557</v>
      </c>
      <c r="AC284" s="66" t="s">
        <v>7</v>
      </c>
      <c r="AD284" s="66" t="s">
        <v>246</v>
      </c>
    </row>
    <row r="285" spans="1:30">
      <c r="A285" s="66">
        <v>286</v>
      </c>
      <c r="B285" s="66" t="s">
        <v>7</v>
      </c>
      <c r="C285" s="66" t="s">
        <v>236</v>
      </c>
      <c r="D285" s="66" t="s">
        <v>112</v>
      </c>
      <c r="E285" s="5" t="s">
        <v>1404</v>
      </c>
      <c r="F285" s="5" t="s">
        <v>7</v>
      </c>
      <c r="G285" s="66" t="s">
        <v>106</v>
      </c>
      <c r="H285" s="66" t="s">
        <v>809</v>
      </c>
      <c r="I285" s="66">
        <v>500</v>
      </c>
      <c r="J285" s="101">
        <v>3000</v>
      </c>
      <c r="K285" s="66">
        <v>105</v>
      </c>
      <c r="L285" s="102">
        <f t="shared" si="8"/>
        <v>3.5000000000000003E-2</v>
      </c>
      <c r="M285" s="66" t="s">
        <v>810</v>
      </c>
      <c r="N285" s="66">
        <v>2111</v>
      </c>
      <c r="O285" s="66" t="s">
        <v>1088</v>
      </c>
      <c r="P285" s="103" t="s">
        <v>556</v>
      </c>
      <c r="Q285" s="103"/>
      <c r="R285" s="104" t="s">
        <v>246</v>
      </c>
      <c r="S285" s="106">
        <v>2111</v>
      </c>
      <c r="T285" s="106" t="s">
        <v>1405</v>
      </c>
      <c r="U285" s="106" t="s">
        <v>1406</v>
      </c>
      <c r="V285" s="106">
        <v>27</v>
      </c>
      <c r="W285" s="106" t="s">
        <v>1330</v>
      </c>
      <c r="X285" s="130">
        <v>45205</v>
      </c>
      <c r="Y285" s="106">
        <f t="shared" si="10"/>
        <v>270</v>
      </c>
      <c r="Z285" s="66" t="s">
        <v>1340</v>
      </c>
      <c r="AA285" s="66" t="s">
        <v>7</v>
      </c>
      <c r="AB285" s="66"/>
      <c r="AC285" s="66"/>
      <c r="AD285" s="66" t="s">
        <v>246</v>
      </c>
    </row>
    <row r="286" spans="1:30">
      <c r="A286" s="66">
        <v>287</v>
      </c>
      <c r="B286" s="66" t="s">
        <v>7</v>
      </c>
      <c r="C286" s="66" t="s">
        <v>236</v>
      </c>
      <c r="D286" s="66" t="s">
        <v>112</v>
      </c>
      <c r="E286" s="5" t="s">
        <v>1407</v>
      </c>
      <c r="F286" s="5" t="s">
        <v>112</v>
      </c>
      <c r="G286" s="66" t="s">
        <v>106</v>
      </c>
      <c r="H286" s="66" t="s">
        <v>809</v>
      </c>
      <c r="I286" s="108">
        <v>700</v>
      </c>
      <c r="J286" s="101">
        <v>4200</v>
      </c>
      <c r="K286" s="66">
        <v>300</v>
      </c>
      <c r="L286" s="102">
        <f t="shared" si="8"/>
        <v>7.1428571428571425E-2</v>
      </c>
      <c r="M286" s="66" t="s">
        <v>810</v>
      </c>
      <c r="N286" s="66">
        <v>2111</v>
      </c>
      <c r="O286" s="66" t="s">
        <v>1088</v>
      </c>
      <c r="P286" s="103" t="s">
        <v>556</v>
      </c>
      <c r="Q286" s="103"/>
      <c r="R286" s="104" t="s">
        <v>246</v>
      </c>
      <c r="S286" s="106">
        <v>2253</v>
      </c>
      <c r="T286" s="106" t="s">
        <v>1408</v>
      </c>
      <c r="U286" s="106">
        <v>9343372704</v>
      </c>
      <c r="V286" s="106">
        <v>25</v>
      </c>
      <c r="W286" s="106" t="s">
        <v>556</v>
      </c>
      <c r="X286" s="130">
        <v>45236</v>
      </c>
      <c r="Y286" s="106">
        <f t="shared" si="10"/>
        <v>250</v>
      </c>
      <c r="Z286" s="66" t="s">
        <v>111</v>
      </c>
      <c r="AA286" s="66" t="s">
        <v>112</v>
      </c>
      <c r="AB286" s="66" t="s">
        <v>557</v>
      </c>
      <c r="AC286" s="66" t="s">
        <v>7</v>
      </c>
      <c r="AD286" s="66" t="s">
        <v>246</v>
      </c>
    </row>
    <row r="287" spans="1:30">
      <c r="A287" s="66">
        <v>288</v>
      </c>
      <c r="B287" s="66" t="s">
        <v>7</v>
      </c>
      <c r="C287" s="66" t="s">
        <v>236</v>
      </c>
      <c r="D287" s="66" t="s">
        <v>112</v>
      </c>
      <c r="E287" s="5" t="s">
        <v>1409</v>
      </c>
      <c r="F287" s="5" t="s">
        <v>7</v>
      </c>
      <c r="G287" s="66" t="s">
        <v>106</v>
      </c>
      <c r="H287" s="66" t="s">
        <v>1087</v>
      </c>
      <c r="I287" s="108">
        <v>400</v>
      </c>
      <c r="J287" s="101">
        <v>2400</v>
      </c>
      <c r="K287" s="66">
        <v>450</v>
      </c>
      <c r="L287" s="102">
        <f t="shared" si="8"/>
        <v>0.1875</v>
      </c>
      <c r="M287" s="66" t="s">
        <v>810</v>
      </c>
      <c r="N287" s="66">
        <v>2233</v>
      </c>
      <c r="O287" s="66" t="s">
        <v>1151</v>
      </c>
      <c r="P287" s="66" t="s">
        <v>246</v>
      </c>
      <c r="Q287" s="103"/>
      <c r="R287" s="104" t="s">
        <v>246</v>
      </c>
      <c r="S287" s="106" t="s">
        <v>1360</v>
      </c>
      <c r="T287" s="106" t="s">
        <v>1410</v>
      </c>
      <c r="U287" s="106">
        <v>7697590658</v>
      </c>
      <c r="V287" s="106">
        <v>24</v>
      </c>
      <c r="W287" s="106" t="s">
        <v>556</v>
      </c>
      <c r="X287" s="134" t="s">
        <v>1411</v>
      </c>
      <c r="Y287" s="106">
        <f t="shared" si="10"/>
        <v>240</v>
      </c>
      <c r="Z287" s="66" t="s">
        <v>1335</v>
      </c>
      <c r="AA287" s="66" t="s">
        <v>7</v>
      </c>
      <c r="AB287" s="66"/>
      <c r="AC287" s="66"/>
      <c r="AD287" s="66" t="s">
        <v>246</v>
      </c>
    </row>
    <row r="288" spans="1:30">
      <c r="A288" s="66">
        <v>289</v>
      </c>
      <c r="B288" s="66" t="s">
        <v>7</v>
      </c>
      <c r="C288" s="66" t="s">
        <v>236</v>
      </c>
      <c r="D288" s="66" t="s">
        <v>112</v>
      </c>
      <c r="E288" s="5" t="s">
        <v>1412</v>
      </c>
      <c r="F288" s="5" t="s">
        <v>119</v>
      </c>
      <c r="G288" s="66" t="s">
        <v>106</v>
      </c>
      <c r="H288" s="66" t="s">
        <v>1087</v>
      </c>
      <c r="I288" s="108">
        <v>650</v>
      </c>
      <c r="J288" s="101">
        <v>3900</v>
      </c>
      <c r="K288" s="66">
        <v>300</v>
      </c>
      <c r="L288" s="102">
        <f t="shared" si="8"/>
        <v>7.6923076923076927E-2</v>
      </c>
      <c r="M288" s="66" t="s">
        <v>810</v>
      </c>
      <c r="N288" s="66">
        <v>2111</v>
      </c>
      <c r="O288" s="66" t="s">
        <v>1088</v>
      </c>
      <c r="P288" s="66" t="s">
        <v>246</v>
      </c>
      <c r="Q288" s="103"/>
      <c r="R288" s="104" t="s">
        <v>246</v>
      </c>
      <c r="S288" s="106" t="s">
        <v>1360</v>
      </c>
      <c r="T288" s="106" t="s">
        <v>1413</v>
      </c>
      <c r="U288" s="106">
        <v>7828278791</v>
      </c>
      <c r="V288" s="106">
        <v>26</v>
      </c>
      <c r="W288" s="106" t="s">
        <v>556</v>
      </c>
      <c r="X288" s="130">
        <v>45248</v>
      </c>
      <c r="Y288" s="106">
        <f t="shared" si="10"/>
        <v>260</v>
      </c>
      <c r="Z288" s="66" t="s">
        <v>172</v>
      </c>
      <c r="AA288" s="66" t="s">
        <v>119</v>
      </c>
      <c r="AB288" s="66" t="s">
        <v>557</v>
      </c>
      <c r="AC288" s="66" t="s">
        <v>7</v>
      </c>
      <c r="AD288" s="66" t="s">
        <v>246</v>
      </c>
    </row>
    <row r="289" spans="1:30">
      <c r="A289" s="66">
        <v>290</v>
      </c>
      <c r="B289" s="66" t="s">
        <v>7</v>
      </c>
      <c r="C289" s="66" t="s">
        <v>236</v>
      </c>
      <c r="D289" s="66" t="s">
        <v>112</v>
      </c>
      <c r="E289" s="5" t="s">
        <v>122</v>
      </c>
      <c r="F289" s="5" t="s">
        <v>7</v>
      </c>
      <c r="G289" s="66" t="s">
        <v>106</v>
      </c>
      <c r="H289" s="66" t="s">
        <v>1087</v>
      </c>
      <c r="I289" s="108">
        <v>400</v>
      </c>
      <c r="J289" s="101">
        <v>2400</v>
      </c>
      <c r="K289" s="66">
        <v>90</v>
      </c>
      <c r="L289" s="102">
        <f t="shared" si="8"/>
        <v>3.7499999999999999E-2</v>
      </c>
      <c r="M289" s="66" t="s">
        <v>810</v>
      </c>
      <c r="N289" s="66">
        <v>2233</v>
      </c>
      <c r="O289" s="66" t="s">
        <v>1124</v>
      </c>
      <c r="P289" s="66" t="s">
        <v>246</v>
      </c>
      <c r="Q289" s="103"/>
      <c r="R289" s="104" t="s">
        <v>246</v>
      </c>
      <c r="S289" s="106">
        <v>2233</v>
      </c>
      <c r="T289" s="106" t="s">
        <v>1414</v>
      </c>
      <c r="U289" s="106">
        <v>7384780063</v>
      </c>
      <c r="V289" s="106">
        <v>37</v>
      </c>
      <c r="W289" s="106" t="s">
        <v>1330</v>
      </c>
      <c r="X289" s="130">
        <v>45233</v>
      </c>
      <c r="Y289" s="106">
        <f t="shared" si="10"/>
        <v>370</v>
      </c>
      <c r="Z289" s="66" t="s">
        <v>516</v>
      </c>
      <c r="AA289" s="66" t="s">
        <v>1415</v>
      </c>
      <c r="AB289" s="66" t="s">
        <v>557</v>
      </c>
      <c r="AC289" s="66" t="s">
        <v>7</v>
      </c>
      <c r="AD289" s="66" t="s">
        <v>246</v>
      </c>
    </row>
    <row r="290" spans="1:30">
      <c r="A290" s="66">
        <v>291</v>
      </c>
      <c r="B290" s="66" t="s">
        <v>7</v>
      </c>
      <c r="C290" s="66" t="s">
        <v>236</v>
      </c>
      <c r="D290" s="66" t="s">
        <v>112</v>
      </c>
      <c r="E290" s="5" t="s">
        <v>1416</v>
      </c>
      <c r="F290" s="5" t="s">
        <v>7</v>
      </c>
      <c r="G290" s="66" t="s">
        <v>106</v>
      </c>
      <c r="H290" s="66" t="s">
        <v>1087</v>
      </c>
      <c r="I290" s="108">
        <v>600</v>
      </c>
      <c r="J290" s="101">
        <v>3600</v>
      </c>
      <c r="K290" s="66">
        <v>360</v>
      </c>
      <c r="L290" s="102">
        <f t="shared" si="8"/>
        <v>0.1</v>
      </c>
      <c r="M290" s="66" t="s">
        <v>810</v>
      </c>
      <c r="N290" s="66">
        <v>2111</v>
      </c>
      <c r="O290" s="66" t="s">
        <v>1088</v>
      </c>
      <c r="P290" s="66" t="s">
        <v>246</v>
      </c>
      <c r="Q290" s="103"/>
      <c r="R290" s="104" t="s">
        <v>246</v>
      </c>
      <c r="S290" s="106" t="s">
        <v>657</v>
      </c>
      <c r="T290" s="106" t="s">
        <v>1417</v>
      </c>
      <c r="U290" s="106">
        <v>8305624938</v>
      </c>
      <c r="V290" s="106">
        <v>25</v>
      </c>
      <c r="W290" s="106" t="s">
        <v>1330</v>
      </c>
      <c r="X290" s="130">
        <v>45232</v>
      </c>
      <c r="Y290" s="106">
        <f t="shared" si="10"/>
        <v>250</v>
      </c>
      <c r="Z290" s="66" t="s">
        <v>1350</v>
      </c>
      <c r="AA290" s="66" t="s">
        <v>7</v>
      </c>
      <c r="AB290" s="66"/>
      <c r="AC290" s="66"/>
      <c r="AD290" s="66" t="s">
        <v>246</v>
      </c>
    </row>
    <row r="291" spans="1:30">
      <c r="A291" s="66">
        <v>292</v>
      </c>
      <c r="B291" s="66" t="s">
        <v>7</v>
      </c>
      <c r="C291" s="66" t="s">
        <v>236</v>
      </c>
      <c r="D291" s="66" t="s">
        <v>112</v>
      </c>
      <c r="E291" s="5" t="s">
        <v>1418</v>
      </c>
      <c r="F291" s="5" t="s">
        <v>7</v>
      </c>
      <c r="G291" s="66" t="s">
        <v>106</v>
      </c>
      <c r="H291" s="66" t="s">
        <v>1087</v>
      </c>
      <c r="I291" s="108">
        <v>600</v>
      </c>
      <c r="J291" s="101">
        <v>3600</v>
      </c>
      <c r="K291" s="66">
        <v>600</v>
      </c>
      <c r="L291" s="102">
        <f t="shared" si="8"/>
        <v>0.16666666666666666</v>
      </c>
      <c r="M291" s="66"/>
      <c r="N291" s="66"/>
      <c r="O291" s="66"/>
      <c r="P291" s="66" t="s">
        <v>246</v>
      </c>
      <c r="Q291" s="103"/>
      <c r="R291" s="104" t="s">
        <v>246</v>
      </c>
      <c r="S291" s="106">
        <v>2121</v>
      </c>
      <c r="T291" s="106" t="s">
        <v>734</v>
      </c>
      <c r="U291" s="106">
        <v>6263981358</v>
      </c>
      <c r="V291" s="106">
        <v>18</v>
      </c>
      <c r="W291" s="106" t="s">
        <v>556</v>
      </c>
      <c r="X291" s="106" t="s">
        <v>1419</v>
      </c>
      <c r="Y291" s="106">
        <f t="shared" si="10"/>
        <v>180</v>
      </c>
      <c r="Z291" s="66" t="s">
        <v>1340</v>
      </c>
      <c r="AA291" s="66" t="s">
        <v>7</v>
      </c>
      <c r="AB291" s="66" t="s">
        <v>557</v>
      </c>
      <c r="AC291" s="66" t="s">
        <v>7</v>
      </c>
      <c r="AD291" s="66" t="s">
        <v>246</v>
      </c>
    </row>
    <row r="292" spans="1:30">
      <c r="A292" s="66">
        <v>293</v>
      </c>
      <c r="B292" s="66" t="s">
        <v>7</v>
      </c>
      <c r="C292" s="66" t="s">
        <v>236</v>
      </c>
      <c r="D292" s="66" t="s">
        <v>112</v>
      </c>
      <c r="E292" s="5" t="s">
        <v>1420</v>
      </c>
      <c r="F292" s="5" t="s">
        <v>112</v>
      </c>
      <c r="G292" s="66" t="s">
        <v>106</v>
      </c>
      <c r="H292" s="66" t="s">
        <v>1087</v>
      </c>
      <c r="I292" s="108">
        <v>300</v>
      </c>
      <c r="J292" s="101">
        <v>1800</v>
      </c>
      <c r="K292" s="66">
        <v>600</v>
      </c>
      <c r="L292" s="102">
        <f t="shared" si="8"/>
        <v>0.33333333333333331</v>
      </c>
      <c r="M292" s="66" t="s">
        <v>1163</v>
      </c>
      <c r="N292" s="66">
        <v>2233</v>
      </c>
      <c r="O292" s="103" t="s">
        <v>1107</v>
      </c>
      <c r="P292" s="66" t="s">
        <v>246</v>
      </c>
      <c r="Q292" s="103"/>
      <c r="R292" s="104" t="s">
        <v>246</v>
      </c>
      <c r="S292" s="106">
        <v>2121</v>
      </c>
      <c r="T292" s="106" t="s">
        <v>1421</v>
      </c>
      <c r="U292" s="106">
        <v>9174770908</v>
      </c>
      <c r="V292" s="106">
        <v>21</v>
      </c>
      <c r="W292" s="106" t="s">
        <v>556</v>
      </c>
      <c r="X292" s="130">
        <v>45056</v>
      </c>
      <c r="Y292" s="106">
        <f t="shared" si="10"/>
        <v>210</v>
      </c>
      <c r="Z292" s="66" t="s">
        <v>557</v>
      </c>
      <c r="AA292" s="66" t="s">
        <v>7</v>
      </c>
      <c r="AB292" s="66"/>
      <c r="AC292" s="66"/>
      <c r="AD292" s="66" t="s">
        <v>246</v>
      </c>
    </row>
    <row r="293" spans="1:30">
      <c r="A293" s="66">
        <v>294</v>
      </c>
      <c r="B293" s="66" t="s">
        <v>7</v>
      </c>
      <c r="C293" s="66" t="s">
        <v>236</v>
      </c>
      <c r="D293" s="66" t="s">
        <v>112</v>
      </c>
      <c r="E293" s="5" t="s">
        <v>1422</v>
      </c>
      <c r="F293" s="5" t="s">
        <v>119</v>
      </c>
      <c r="G293" s="66" t="s">
        <v>106</v>
      </c>
      <c r="H293" s="66" t="s">
        <v>809</v>
      </c>
      <c r="I293" s="108">
        <v>500</v>
      </c>
      <c r="J293" s="101">
        <v>3000</v>
      </c>
      <c r="K293" s="66">
        <v>600</v>
      </c>
      <c r="L293" s="102">
        <f t="shared" si="8"/>
        <v>0.2</v>
      </c>
      <c r="M293" s="66" t="s">
        <v>810</v>
      </c>
      <c r="N293" s="66">
        <v>2111</v>
      </c>
      <c r="O293" s="66" t="s">
        <v>1088</v>
      </c>
      <c r="P293" s="103" t="s">
        <v>556</v>
      </c>
      <c r="Q293" s="103"/>
      <c r="R293" s="104" t="s">
        <v>246</v>
      </c>
      <c r="S293" s="106">
        <v>2111</v>
      </c>
      <c r="T293" s="106" t="s">
        <v>716</v>
      </c>
      <c r="U293" s="106">
        <v>7987721818</v>
      </c>
      <c r="V293" s="106">
        <v>19</v>
      </c>
      <c r="W293" s="106" t="s">
        <v>556</v>
      </c>
      <c r="X293" s="130">
        <v>44997</v>
      </c>
      <c r="Y293" s="106">
        <f t="shared" si="10"/>
        <v>190</v>
      </c>
      <c r="Z293" s="66" t="s">
        <v>1378</v>
      </c>
      <c r="AA293" s="66" t="s">
        <v>112</v>
      </c>
      <c r="AB293" s="66" t="s">
        <v>557</v>
      </c>
      <c r="AC293" s="66" t="s">
        <v>7</v>
      </c>
      <c r="AD293" s="66" t="s">
        <v>246</v>
      </c>
    </row>
    <row r="294" spans="1:30">
      <c r="A294" s="66">
        <v>295</v>
      </c>
      <c r="B294" s="66" t="s">
        <v>7</v>
      </c>
      <c r="C294" s="66" t="s">
        <v>236</v>
      </c>
      <c r="D294" s="66" t="s">
        <v>112</v>
      </c>
      <c r="E294" s="5" t="s">
        <v>1423</v>
      </c>
      <c r="F294" s="5" t="s">
        <v>7</v>
      </c>
      <c r="G294" s="66" t="s">
        <v>106</v>
      </c>
      <c r="H294" s="66" t="s">
        <v>1087</v>
      </c>
      <c r="I294" s="108">
        <v>500</v>
      </c>
      <c r="J294" s="101">
        <v>3000</v>
      </c>
      <c r="K294" s="66">
        <v>450</v>
      </c>
      <c r="L294" s="102">
        <f t="shared" si="8"/>
        <v>0.15</v>
      </c>
      <c r="M294" s="66" t="s">
        <v>810</v>
      </c>
      <c r="N294" s="66">
        <v>2233</v>
      </c>
      <c r="O294" s="66" t="s">
        <v>1124</v>
      </c>
      <c r="P294" s="66" t="s">
        <v>246</v>
      </c>
      <c r="Q294" s="103"/>
      <c r="R294" s="104" t="s">
        <v>246</v>
      </c>
      <c r="S294" s="106" t="s">
        <v>1360</v>
      </c>
      <c r="T294" s="106" t="s">
        <v>1424</v>
      </c>
      <c r="U294" s="106">
        <v>8817894738</v>
      </c>
      <c r="V294" s="106">
        <v>25</v>
      </c>
      <c r="W294" s="106" t="s">
        <v>556</v>
      </c>
      <c r="X294" s="134" t="s">
        <v>1425</v>
      </c>
      <c r="Y294" s="106">
        <f t="shared" si="10"/>
        <v>250</v>
      </c>
      <c r="Z294" s="66" t="s">
        <v>557</v>
      </c>
      <c r="AA294" s="66" t="s">
        <v>7</v>
      </c>
      <c r="AB294" s="66"/>
      <c r="AC294" s="66"/>
      <c r="AD294" s="66" t="s">
        <v>246</v>
      </c>
    </row>
    <row r="295" spans="1:30">
      <c r="A295" s="66">
        <v>296</v>
      </c>
      <c r="B295" s="66" t="s">
        <v>7</v>
      </c>
      <c r="C295" s="66" t="s">
        <v>236</v>
      </c>
      <c r="D295" s="66" t="s">
        <v>112</v>
      </c>
      <c r="E295" s="5" t="s">
        <v>756</v>
      </c>
      <c r="F295" s="5" t="s">
        <v>112</v>
      </c>
      <c r="G295" s="66" t="s">
        <v>106</v>
      </c>
      <c r="H295" s="66" t="s">
        <v>809</v>
      </c>
      <c r="I295" s="108">
        <v>250</v>
      </c>
      <c r="J295" s="101">
        <v>1500</v>
      </c>
      <c r="K295" s="66">
        <v>120</v>
      </c>
      <c r="L295" s="102">
        <f t="shared" si="8"/>
        <v>0.08</v>
      </c>
      <c r="M295" s="66" t="s">
        <v>810</v>
      </c>
      <c r="N295" s="66">
        <v>2111</v>
      </c>
      <c r="O295" s="66" t="s">
        <v>1093</v>
      </c>
      <c r="P295" s="103" t="s">
        <v>556</v>
      </c>
      <c r="Q295" s="103"/>
      <c r="R295" s="104" t="s">
        <v>246</v>
      </c>
      <c r="S295" s="106" t="s">
        <v>86</v>
      </c>
      <c r="T295" s="135" t="s">
        <v>755</v>
      </c>
      <c r="U295" s="131">
        <v>9009737979</v>
      </c>
      <c r="V295" s="106">
        <v>25</v>
      </c>
      <c r="W295" s="106" t="s">
        <v>246</v>
      </c>
      <c r="X295" s="106" t="s">
        <v>868</v>
      </c>
      <c r="Y295" s="106">
        <f t="shared" si="10"/>
        <v>250</v>
      </c>
      <c r="Z295" s="66" t="s">
        <v>172</v>
      </c>
      <c r="AA295" s="66" t="s">
        <v>119</v>
      </c>
      <c r="AB295" s="66" t="s">
        <v>557</v>
      </c>
      <c r="AC295" s="66" t="s">
        <v>7</v>
      </c>
      <c r="AD295" s="66" t="s">
        <v>246</v>
      </c>
    </row>
    <row r="296" spans="1:30">
      <c r="A296" s="66">
        <v>297</v>
      </c>
      <c r="B296" s="66" t="s">
        <v>7</v>
      </c>
      <c r="C296" s="66" t="s">
        <v>236</v>
      </c>
      <c r="D296" s="66" t="s">
        <v>112</v>
      </c>
      <c r="E296" s="5" t="s">
        <v>110</v>
      </c>
      <c r="F296" s="5" t="s">
        <v>112</v>
      </c>
      <c r="G296" s="66" t="s">
        <v>106</v>
      </c>
      <c r="H296" s="66" t="s">
        <v>809</v>
      </c>
      <c r="I296" s="108">
        <v>700</v>
      </c>
      <c r="J296" s="101">
        <v>4200</v>
      </c>
      <c r="K296" s="66">
        <v>105</v>
      </c>
      <c r="L296" s="102">
        <f t="shared" si="8"/>
        <v>2.5000000000000001E-2</v>
      </c>
      <c r="M296" s="66" t="s">
        <v>810</v>
      </c>
      <c r="N296" s="66">
        <v>2111</v>
      </c>
      <c r="O296" s="66" t="s">
        <v>1093</v>
      </c>
      <c r="P296" s="103" t="s">
        <v>556</v>
      </c>
      <c r="Q296" s="103"/>
      <c r="R296" s="104" t="s">
        <v>246</v>
      </c>
      <c r="S296" s="106">
        <v>2253</v>
      </c>
      <c r="T296" s="131" t="s">
        <v>753</v>
      </c>
      <c r="U296" s="131">
        <v>7849833663</v>
      </c>
      <c r="V296" s="106">
        <v>23</v>
      </c>
      <c r="W296" s="106" t="s">
        <v>1330</v>
      </c>
      <c r="X296" s="106" t="s">
        <v>899</v>
      </c>
      <c r="Y296" s="106">
        <f t="shared" si="10"/>
        <v>230</v>
      </c>
      <c r="Z296" s="66" t="s">
        <v>1426</v>
      </c>
      <c r="AA296" s="66" t="s">
        <v>114</v>
      </c>
      <c r="AB296" s="66" t="s">
        <v>557</v>
      </c>
      <c r="AC296" s="66" t="s">
        <v>7</v>
      </c>
      <c r="AD296" s="66" t="s">
        <v>246</v>
      </c>
    </row>
    <row r="297" spans="1:30">
      <c r="A297" s="66">
        <v>298</v>
      </c>
      <c r="B297" s="66" t="s">
        <v>7</v>
      </c>
      <c r="C297" s="66" t="s">
        <v>236</v>
      </c>
      <c r="D297" s="66" t="s">
        <v>112</v>
      </c>
      <c r="E297" s="5" t="s">
        <v>1427</v>
      </c>
      <c r="F297" s="5" t="s">
        <v>112</v>
      </c>
      <c r="G297" s="66" t="s">
        <v>106</v>
      </c>
      <c r="H297" s="66" t="s">
        <v>809</v>
      </c>
      <c r="I297" s="108">
        <v>500</v>
      </c>
      <c r="J297" s="101">
        <v>3000</v>
      </c>
      <c r="K297" s="66">
        <v>180</v>
      </c>
      <c r="L297" s="102">
        <f t="shared" si="8"/>
        <v>0.06</v>
      </c>
      <c r="M297" s="66" t="s">
        <v>810</v>
      </c>
      <c r="N297" s="66">
        <v>2111</v>
      </c>
      <c r="O297" s="66" t="s">
        <v>1088</v>
      </c>
      <c r="P297" s="103" t="s">
        <v>556</v>
      </c>
      <c r="Q297" s="103"/>
      <c r="R297" s="104" t="s">
        <v>246</v>
      </c>
      <c r="S297" s="106">
        <v>2121</v>
      </c>
      <c r="T297" s="106" t="s">
        <v>1428</v>
      </c>
      <c r="U297" s="106">
        <v>9009665453</v>
      </c>
      <c r="V297" s="106">
        <v>26</v>
      </c>
      <c r="W297" s="106" t="s">
        <v>1330</v>
      </c>
      <c r="X297" s="130">
        <v>45233</v>
      </c>
      <c r="Y297" s="106">
        <f t="shared" si="10"/>
        <v>260</v>
      </c>
      <c r="Z297" s="66" t="s">
        <v>1378</v>
      </c>
      <c r="AA297" s="66" t="s">
        <v>112</v>
      </c>
      <c r="AB297" s="66" t="s">
        <v>557</v>
      </c>
      <c r="AC297" s="66" t="s">
        <v>7</v>
      </c>
      <c r="AD297" s="66" t="s">
        <v>246</v>
      </c>
    </row>
    <row r="298" spans="1:30">
      <c r="A298" s="66">
        <v>299</v>
      </c>
      <c r="B298" s="66" t="s">
        <v>7</v>
      </c>
      <c r="C298" s="66" t="s">
        <v>236</v>
      </c>
      <c r="D298" s="66" t="s">
        <v>112</v>
      </c>
      <c r="E298" s="5" t="s">
        <v>176</v>
      </c>
      <c r="F298" s="5" t="s">
        <v>7</v>
      </c>
      <c r="G298" s="66" t="s">
        <v>106</v>
      </c>
      <c r="H298" s="66" t="s">
        <v>1087</v>
      </c>
      <c r="I298" s="66">
        <v>500</v>
      </c>
      <c r="J298" s="101">
        <v>3000</v>
      </c>
      <c r="K298" s="66">
        <v>300</v>
      </c>
      <c r="L298" s="102">
        <f t="shared" si="8"/>
        <v>0.1</v>
      </c>
      <c r="M298" s="66" t="s">
        <v>810</v>
      </c>
      <c r="N298" s="66">
        <v>2233</v>
      </c>
      <c r="O298" s="66" t="s">
        <v>1151</v>
      </c>
      <c r="P298" s="66" t="s">
        <v>246</v>
      </c>
      <c r="Q298" s="66"/>
      <c r="R298" s="104" t="s">
        <v>246</v>
      </c>
      <c r="S298" s="106">
        <v>2233</v>
      </c>
      <c r="T298" s="106" t="s">
        <v>1429</v>
      </c>
      <c r="U298" s="106">
        <v>9575573503</v>
      </c>
      <c r="V298" s="106">
        <v>29</v>
      </c>
      <c r="W298" s="106" t="s">
        <v>1330</v>
      </c>
      <c r="X298" s="130">
        <v>45239</v>
      </c>
      <c r="Y298" s="106">
        <f t="shared" si="10"/>
        <v>290</v>
      </c>
      <c r="Z298" s="66" t="s">
        <v>1340</v>
      </c>
      <c r="AA298" s="66" t="s">
        <v>7</v>
      </c>
      <c r="AB298" s="66"/>
      <c r="AC298" s="66"/>
      <c r="AD298" s="66" t="s">
        <v>246</v>
      </c>
    </row>
    <row r="299" spans="1:30">
      <c r="A299" s="66">
        <v>300</v>
      </c>
      <c r="B299" s="66" t="s">
        <v>7</v>
      </c>
      <c r="C299" s="66" t="s">
        <v>236</v>
      </c>
      <c r="D299" s="66" t="s">
        <v>112</v>
      </c>
      <c r="E299" s="5" t="s">
        <v>1430</v>
      </c>
      <c r="F299" s="5" t="s">
        <v>7</v>
      </c>
      <c r="G299" s="66" t="s">
        <v>106</v>
      </c>
      <c r="H299" s="66" t="s">
        <v>809</v>
      </c>
      <c r="I299" s="108">
        <v>350</v>
      </c>
      <c r="J299" s="101">
        <v>2100</v>
      </c>
      <c r="K299" s="66">
        <v>450</v>
      </c>
      <c r="L299" s="102">
        <f t="shared" si="8"/>
        <v>0.21428571428571427</v>
      </c>
      <c r="M299" s="66" t="s">
        <v>810</v>
      </c>
      <c r="N299" s="66">
        <v>2111</v>
      </c>
      <c r="O299" s="66" t="s">
        <v>1093</v>
      </c>
      <c r="P299" s="103" t="s">
        <v>556</v>
      </c>
      <c r="Q299" s="103"/>
      <c r="R299" s="104" t="s">
        <v>246</v>
      </c>
      <c r="S299" s="106">
        <v>2111</v>
      </c>
      <c r="T299" s="106" t="s">
        <v>1431</v>
      </c>
      <c r="U299" s="106">
        <v>9425538110</v>
      </c>
      <c r="V299" s="106">
        <v>25</v>
      </c>
      <c r="W299" s="106" t="s">
        <v>556</v>
      </c>
      <c r="X299" s="106" t="s">
        <v>841</v>
      </c>
      <c r="Y299" s="106">
        <f t="shared" si="10"/>
        <v>250</v>
      </c>
      <c r="Z299" s="66" t="s">
        <v>343</v>
      </c>
      <c r="AA299" s="66" t="s">
        <v>112</v>
      </c>
      <c r="AB299" s="66" t="s">
        <v>557</v>
      </c>
      <c r="AC299" s="66" t="s">
        <v>7</v>
      </c>
      <c r="AD299" s="66" t="s">
        <v>246</v>
      </c>
    </row>
    <row r="300" spans="1:30">
      <c r="A300" s="66">
        <v>301</v>
      </c>
      <c r="B300" s="66" t="s">
        <v>7</v>
      </c>
      <c r="C300" s="66" t="s">
        <v>236</v>
      </c>
      <c r="D300" s="66" t="s">
        <v>112</v>
      </c>
      <c r="E300" s="5" t="s">
        <v>400</v>
      </c>
      <c r="F300" s="5" t="s">
        <v>119</v>
      </c>
      <c r="G300" s="66" t="s">
        <v>106</v>
      </c>
      <c r="H300" s="66" t="s">
        <v>1087</v>
      </c>
      <c r="I300" s="42">
        <v>350</v>
      </c>
      <c r="J300" s="42">
        <v>2100</v>
      </c>
      <c r="K300" s="66">
        <v>300</v>
      </c>
      <c r="L300" s="102">
        <f t="shared" si="8"/>
        <v>0.14285714285714285</v>
      </c>
      <c r="M300" s="66" t="s">
        <v>810</v>
      </c>
      <c r="N300" s="66">
        <v>2111</v>
      </c>
      <c r="O300" s="66" t="s">
        <v>1093</v>
      </c>
      <c r="P300" s="66" t="s">
        <v>246</v>
      </c>
      <c r="Q300" s="42"/>
      <c r="R300" s="104" t="s">
        <v>246</v>
      </c>
      <c r="S300" s="106">
        <v>2121</v>
      </c>
      <c r="T300" s="106" t="s">
        <v>1432</v>
      </c>
      <c r="U300" s="106">
        <v>7806094742</v>
      </c>
      <c r="V300" s="106">
        <v>20</v>
      </c>
      <c r="W300" s="106" t="s">
        <v>556</v>
      </c>
      <c r="X300" s="106" t="s">
        <v>924</v>
      </c>
      <c r="Y300" s="106">
        <f t="shared" si="10"/>
        <v>200</v>
      </c>
      <c r="Z300" s="42" t="s">
        <v>557</v>
      </c>
      <c r="AA300" s="66" t="s">
        <v>7</v>
      </c>
      <c r="AB300" s="42"/>
      <c r="AC300" s="42"/>
      <c r="AD300" s="66" t="s">
        <v>246</v>
      </c>
    </row>
    <row r="301" spans="1:30">
      <c r="A301" s="66">
        <v>302</v>
      </c>
      <c r="B301" s="66" t="s">
        <v>7</v>
      </c>
      <c r="C301" s="66" t="s">
        <v>236</v>
      </c>
      <c r="D301" s="66" t="s">
        <v>112</v>
      </c>
      <c r="E301" s="5" t="s">
        <v>112</v>
      </c>
      <c r="F301" s="5" t="s">
        <v>112</v>
      </c>
      <c r="G301" s="66" t="s">
        <v>106</v>
      </c>
      <c r="H301" s="66" t="s">
        <v>1087</v>
      </c>
      <c r="I301" s="42">
        <v>500</v>
      </c>
      <c r="J301" s="42">
        <v>3000</v>
      </c>
      <c r="K301" s="66">
        <v>300</v>
      </c>
      <c r="L301" s="102">
        <f t="shared" si="8"/>
        <v>0.1</v>
      </c>
      <c r="M301" s="66" t="s">
        <v>810</v>
      </c>
      <c r="N301" s="66">
        <v>2111</v>
      </c>
      <c r="O301" s="66" t="s">
        <v>1088</v>
      </c>
      <c r="P301" s="66" t="s">
        <v>246</v>
      </c>
      <c r="Q301" s="42"/>
      <c r="R301" s="104" t="s">
        <v>246</v>
      </c>
      <c r="S301" s="106">
        <v>2121</v>
      </c>
      <c r="T301" s="106" t="s">
        <v>1433</v>
      </c>
      <c r="U301" s="106">
        <v>6267733226</v>
      </c>
      <c r="V301" s="106">
        <v>25</v>
      </c>
      <c r="W301" s="106" t="s">
        <v>1330</v>
      </c>
      <c r="X301" s="130">
        <v>45233</v>
      </c>
      <c r="Y301" s="106">
        <f t="shared" si="10"/>
        <v>250</v>
      </c>
      <c r="Z301" s="42" t="s">
        <v>1378</v>
      </c>
      <c r="AA301" s="66" t="s">
        <v>112</v>
      </c>
      <c r="AB301" s="66" t="s">
        <v>557</v>
      </c>
      <c r="AC301" s="66" t="s">
        <v>7</v>
      </c>
      <c r="AD301" s="66" t="s">
        <v>246</v>
      </c>
    </row>
    <row r="302" spans="1:30">
      <c r="A302" s="66">
        <v>303</v>
      </c>
      <c r="B302" s="66" t="s">
        <v>7</v>
      </c>
      <c r="C302" s="66" t="s">
        <v>236</v>
      </c>
      <c r="D302" s="66" t="s">
        <v>112</v>
      </c>
      <c r="E302" s="5" t="s">
        <v>1434</v>
      </c>
      <c r="F302" s="5" t="s">
        <v>112</v>
      </c>
      <c r="G302" s="66" t="s">
        <v>106</v>
      </c>
      <c r="H302" s="66" t="s">
        <v>1087</v>
      </c>
      <c r="I302" s="42">
        <v>500</v>
      </c>
      <c r="J302" s="42">
        <v>3000</v>
      </c>
      <c r="K302" s="66">
        <v>600</v>
      </c>
      <c r="L302" s="102">
        <f t="shared" si="8"/>
        <v>0.2</v>
      </c>
      <c r="M302" s="66" t="s">
        <v>810</v>
      </c>
      <c r="N302" s="66">
        <v>2233</v>
      </c>
      <c r="O302" s="66" t="s">
        <v>1151</v>
      </c>
      <c r="P302" s="66" t="s">
        <v>246</v>
      </c>
      <c r="Q302" s="42"/>
      <c r="R302" s="104" t="s">
        <v>246</v>
      </c>
      <c r="S302" s="106">
        <v>2353</v>
      </c>
      <c r="T302" s="106" t="s">
        <v>1435</v>
      </c>
      <c r="U302" s="106">
        <v>9301362772</v>
      </c>
      <c r="V302" s="106">
        <v>25</v>
      </c>
      <c r="W302" s="106" t="s">
        <v>1330</v>
      </c>
      <c r="X302" s="130">
        <v>45230</v>
      </c>
      <c r="Y302" s="106">
        <f t="shared" si="10"/>
        <v>250</v>
      </c>
      <c r="Z302" s="42" t="s">
        <v>113</v>
      </c>
      <c r="AA302" s="66" t="s">
        <v>114</v>
      </c>
      <c r="AB302" s="66" t="s">
        <v>557</v>
      </c>
      <c r="AC302" s="66" t="s">
        <v>7</v>
      </c>
      <c r="AD302" s="66" t="s">
        <v>246</v>
      </c>
    </row>
    <row r="303" spans="1:30">
      <c r="A303" s="66">
        <v>304</v>
      </c>
      <c r="B303" s="66" t="s">
        <v>7</v>
      </c>
      <c r="C303" s="66" t="s">
        <v>236</v>
      </c>
      <c r="D303" s="66" t="s">
        <v>112</v>
      </c>
      <c r="E303" s="5" t="s">
        <v>1436</v>
      </c>
      <c r="F303" s="5" t="s">
        <v>7</v>
      </c>
      <c r="G303" s="66" t="s">
        <v>106</v>
      </c>
      <c r="H303" s="66" t="s">
        <v>809</v>
      </c>
      <c r="I303" s="42">
        <v>550</v>
      </c>
      <c r="J303" s="42">
        <v>3300</v>
      </c>
      <c r="K303" s="66">
        <v>120</v>
      </c>
      <c r="L303" s="102">
        <f t="shared" si="8"/>
        <v>3.6363636363636362E-2</v>
      </c>
      <c r="M303" s="66" t="s">
        <v>810</v>
      </c>
      <c r="N303" s="66">
        <v>2111</v>
      </c>
      <c r="O303" s="66" t="s">
        <v>1122</v>
      </c>
      <c r="P303" s="103" t="s">
        <v>556</v>
      </c>
      <c r="Q303" s="42"/>
      <c r="R303" s="104" t="s">
        <v>246</v>
      </c>
      <c r="S303" s="106" t="s">
        <v>657</v>
      </c>
      <c r="T303" s="106" t="s">
        <v>723</v>
      </c>
      <c r="U303" s="106">
        <v>8305165256</v>
      </c>
      <c r="V303" s="106">
        <v>26</v>
      </c>
      <c r="W303" s="106" t="s">
        <v>1330</v>
      </c>
      <c r="X303" s="130">
        <v>45248</v>
      </c>
      <c r="Y303" s="106">
        <f t="shared" si="10"/>
        <v>260</v>
      </c>
      <c r="Z303" s="42" t="s">
        <v>520</v>
      </c>
      <c r="AA303" s="42" t="s">
        <v>515</v>
      </c>
      <c r="AB303" s="42" t="s">
        <v>557</v>
      </c>
      <c r="AC303" s="42" t="s">
        <v>7</v>
      </c>
      <c r="AD303" s="66" t="s">
        <v>246</v>
      </c>
    </row>
    <row r="304" spans="1:30">
      <c r="A304" s="66">
        <v>305</v>
      </c>
      <c r="B304" s="66" t="s">
        <v>7</v>
      </c>
      <c r="C304" s="66" t="s">
        <v>236</v>
      </c>
      <c r="D304" s="66" t="s">
        <v>112</v>
      </c>
      <c r="E304" s="5" t="s">
        <v>1437</v>
      </c>
      <c r="F304" s="5" t="s">
        <v>112</v>
      </c>
      <c r="G304" s="66" t="s">
        <v>106</v>
      </c>
      <c r="H304" s="66" t="s">
        <v>1087</v>
      </c>
      <c r="I304" s="42">
        <v>450</v>
      </c>
      <c r="J304" s="42">
        <v>2700</v>
      </c>
      <c r="K304" s="66">
        <v>450</v>
      </c>
      <c r="L304" s="102">
        <f t="shared" si="8"/>
        <v>0.16666666666666666</v>
      </c>
      <c r="M304" s="66" t="s">
        <v>810</v>
      </c>
      <c r="N304" s="66">
        <v>2111</v>
      </c>
      <c r="O304" s="66" t="s">
        <v>1122</v>
      </c>
      <c r="P304" s="66" t="s">
        <v>246</v>
      </c>
      <c r="Q304" s="42"/>
      <c r="R304" s="104" t="s">
        <v>246</v>
      </c>
      <c r="S304" s="106">
        <v>2355</v>
      </c>
      <c r="T304" s="106" t="s">
        <v>1438</v>
      </c>
      <c r="U304" s="106" t="s">
        <v>1439</v>
      </c>
      <c r="V304" s="106">
        <v>24</v>
      </c>
      <c r="W304" s="106" t="s">
        <v>1330</v>
      </c>
      <c r="X304" s="130">
        <v>45204</v>
      </c>
      <c r="Y304" s="106">
        <f t="shared" si="10"/>
        <v>240</v>
      </c>
      <c r="Z304" s="42" t="s">
        <v>1440</v>
      </c>
      <c r="AA304" s="42" t="s">
        <v>124</v>
      </c>
      <c r="AB304" s="42" t="s">
        <v>557</v>
      </c>
      <c r="AC304" s="42" t="s">
        <v>7</v>
      </c>
      <c r="AD304" s="66" t="s">
        <v>246</v>
      </c>
    </row>
    <row r="305" spans="1:30">
      <c r="A305" s="66">
        <v>306</v>
      </c>
      <c r="B305" s="66" t="s">
        <v>7</v>
      </c>
      <c r="C305" s="66" t="s">
        <v>236</v>
      </c>
      <c r="D305" s="66" t="s">
        <v>112</v>
      </c>
      <c r="E305" s="5" t="s">
        <v>1441</v>
      </c>
      <c r="F305" s="5" t="s">
        <v>7</v>
      </c>
      <c r="G305" s="66" t="s">
        <v>106</v>
      </c>
      <c r="H305" s="66" t="s">
        <v>809</v>
      </c>
      <c r="I305" s="42">
        <v>300</v>
      </c>
      <c r="J305" s="42">
        <v>1800</v>
      </c>
      <c r="K305" s="66">
        <v>120</v>
      </c>
      <c r="L305" s="102">
        <f t="shared" si="8"/>
        <v>6.6666666666666666E-2</v>
      </c>
      <c r="M305" s="66" t="s">
        <v>810</v>
      </c>
      <c r="N305" s="66">
        <v>2233</v>
      </c>
      <c r="O305" s="66" t="s">
        <v>1151</v>
      </c>
      <c r="P305" s="103" t="s">
        <v>556</v>
      </c>
      <c r="Q305" s="42"/>
      <c r="R305" s="104" t="s">
        <v>246</v>
      </c>
      <c r="S305" s="106" t="s">
        <v>273</v>
      </c>
      <c r="T305" s="106" t="s">
        <v>1442</v>
      </c>
      <c r="U305" s="106">
        <v>6263708159</v>
      </c>
      <c r="V305" s="106">
        <v>22</v>
      </c>
      <c r="W305" s="106" t="s">
        <v>556</v>
      </c>
      <c r="X305" s="130">
        <v>45148</v>
      </c>
      <c r="Y305" s="106">
        <f t="shared" si="10"/>
        <v>220</v>
      </c>
      <c r="Z305" s="42" t="s">
        <v>597</v>
      </c>
      <c r="AA305" s="42" t="s">
        <v>598</v>
      </c>
      <c r="AB305" s="42" t="s">
        <v>557</v>
      </c>
      <c r="AC305" s="42" t="s">
        <v>7</v>
      </c>
      <c r="AD305" s="66" t="s">
        <v>246</v>
      </c>
    </row>
    <row r="306" spans="1:30">
      <c r="A306" s="66">
        <v>307</v>
      </c>
      <c r="B306" s="66" t="s">
        <v>7</v>
      </c>
      <c r="C306" s="66" t="s">
        <v>236</v>
      </c>
      <c r="D306" s="66" t="s">
        <v>112</v>
      </c>
      <c r="E306" s="5" t="s">
        <v>1443</v>
      </c>
      <c r="F306" s="5" t="s">
        <v>112</v>
      </c>
      <c r="G306" s="66" t="s">
        <v>106</v>
      </c>
      <c r="H306" s="66" t="s">
        <v>809</v>
      </c>
      <c r="I306" s="42">
        <v>660</v>
      </c>
      <c r="J306" s="42">
        <v>3960</v>
      </c>
      <c r="K306" s="66">
        <v>180</v>
      </c>
      <c r="L306" s="102">
        <f t="shared" si="8"/>
        <v>4.5454545454545456E-2</v>
      </c>
      <c r="M306" s="66" t="s">
        <v>810</v>
      </c>
      <c r="N306" s="66">
        <v>2233</v>
      </c>
      <c r="O306" s="66" t="s">
        <v>1151</v>
      </c>
      <c r="P306" s="103" t="s">
        <v>556</v>
      </c>
      <c r="Q306" s="42"/>
      <c r="R306" s="104" t="s">
        <v>246</v>
      </c>
      <c r="S306" s="106">
        <v>2121</v>
      </c>
      <c r="T306" s="106" t="s">
        <v>1444</v>
      </c>
      <c r="U306" s="106">
        <v>6263509626</v>
      </c>
      <c r="V306" s="106">
        <v>18</v>
      </c>
      <c r="W306" s="106" t="s">
        <v>556</v>
      </c>
      <c r="X306" s="106" t="s">
        <v>1445</v>
      </c>
      <c r="Y306" s="106">
        <f t="shared" si="10"/>
        <v>180</v>
      </c>
      <c r="Z306" s="42" t="s">
        <v>111</v>
      </c>
      <c r="AA306" s="66" t="s">
        <v>112</v>
      </c>
      <c r="AB306" s="66" t="s">
        <v>557</v>
      </c>
      <c r="AC306" s="66" t="s">
        <v>7</v>
      </c>
      <c r="AD306" s="66" t="s">
        <v>246</v>
      </c>
    </row>
    <row r="307" spans="1:30" ht="15.75">
      <c r="A307" s="66">
        <v>308</v>
      </c>
      <c r="B307" s="66" t="s">
        <v>7</v>
      </c>
      <c r="C307" s="66" t="s">
        <v>531</v>
      </c>
      <c r="D307" s="66" t="s">
        <v>220</v>
      </c>
      <c r="E307" s="136" t="s">
        <v>1446</v>
      </c>
      <c r="F307" s="114" t="s">
        <v>177</v>
      </c>
      <c r="G307" s="66" t="s">
        <v>178</v>
      </c>
      <c r="H307" s="66" t="s">
        <v>1087</v>
      </c>
      <c r="I307" s="42">
        <v>650</v>
      </c>
      <c r="J307" s="42">
        <v>3900</v>
      </c>
      <c r="K307" s="66">
        <v>105</v>
      </c>
      <c r="L307" s="102">
        <f t="shared" si="8"/>
        <v>2.6923076923076925E-2</v>
      </c>
      <c r="M307" s="66" t="s">
        <v>810</v>
      </c>
      <c r="N307" s="66">
        <v>2111</v>
      </c>
      <c r="O307" s="66" t="s">
        <v>1088</v>
      </c>
      <c r="P307" s="66" t="s">
        <v>246</v>
      </c>
      <c r="Q307" s="42"/>
      <c r="R307" s="104" t="s">
        <v>246</v>
      </c>
      <c r="S307" s="106" t="s">
        <v>86</v>
      </c>
      <c r="T307" s="137" t="s">
        <v>1447</v>
      </c>
      <c r="U307" s="137">
        <v>8120939339</v>
      </c>
      <c r="V307" s="106">
        <v>24</v>
      </c>
      <c r="W307" s="106" t="s">
        <v>556</v>
      </c>
      <c r="X307" s="106" t="s">
        <v>1448</v>
      </c>
      <c r="Y307" s="104">
        <f t="shared" si="10"/>
        <v>240</v>
      </c>
      <c r="Z307" s="42" t="s">
        <v>454</v>
      </c>
      <c r="AA307" s="42" t="s">
        <v>178</v>
      </c>
      <c r="AB307" s="42" t="s">
        <v>160</v>
      </c>
      <c r="AC307" s="42" t="s">
        <v>220</v>
      </c>
      <c r="AD307" s="66" t="s">
        <v>246</v>
      </c>
    </row>
    <row r="308" spans="1:30">
      <c r="A308" s="66">
        <v>309</v>
      </c>
      <c r="B308" s="66" t="s">
        <v>7</v>
      </c>
      <c r="C308" s="110" t="s">
        <v>531</v>
      </c>
      <c r="D308" s="110" t="s">
        <v>220</v>
      </c>
      <c r="E308" s="138" t="s">
        <v>1449</v>
      </c>
      <c r="F308" s="139" t="s">
        <v>177</v>
      </c>
      <c r="G308" s="66" t="s">
        <v>178</v>
      </c>
      <c r="H308" s="110" t="s">
        <v>1087</v>
      </c>
      <c r="I308" s="42">
        <v>450</v>
      </c>
      <c r="J308" s="42">
        <v>2700</v>
      </c>
      <c r="K308" s="110">
        <v>300</v>
      </c>
      <c r="L308" s="102">
        <f t="shared" si="8"/>
        <v>0.1111111111111111</v>
      </c>
      <c r="M308" s="110" t="s">
        <v>810</v>
      </c>
      <c r="N308" s="110">
        <v>2111</v>
      </c>
      <c r="O308" s="110" t="s">
        <v>1122</v>
      </c>
      <c r="P308" s="66" t="s">
        <v>246</v>
      </c>
      <c r="Q308" s="42"/>
      <c r="R308" s="104" t="s">
        <v>246</v>
      </c>
      <c r="S308" s="131">
        <v>2253</v>
      </c>
      <c r="T308" s="131" t="s">
        <v>1450</v>
      </c>
      <c r="U308" s="131">
        <v>7000265283</v>
      </c>
      <c r="V308" s="106">
        <v>21</v>
      </c>
      <c r="W308" s="106" t="s">
        <v>556</v>
      </c>
      <c r="X308" s="140">
        <v>45237</v>
      </c>
      <c r="Y308" s="104">
        <f t="shared" si="10"/>
        <v>210</v>
      </c>
      <c r="Z308" s="42" t="s">
        <v>1451</v>
      </c>
      <c r="AA308" s="42" t="s">
        <v>177</v>
      </c>
      <c r="AB308" s="42" t="s">
        <v>160</v>
      </c>
      <c r="AC308" s="42" t="s">
        <v>220</v>
      </c>
      <c r="AD308" s="66" t="s">
        <v>246</v>
      </c>
    </row>
    <row r="309" spans="1:30">
      <c r="A309" s="66">
        <v>310</v>
      </c>
      <c r="B309" s="66" t="s">
        <v>7</v>
      </c>
      <c r="C309" s="110" t="s">
        <v>531</v>
      </c>
      <c r="D309" s="110" t="s">
        <v>220</v>
      </c>
      <c r="E309" s="138" t="s">
        <v>1452</v>
      </c>
      <c r="F309" s="139" t="s">
        <v>177</v>
      </c>
      <c r="G309" s="66" t="s">
        <v>178</v>
      </c>
      <c r="H309" s="110" t="s">
        <v>1087</v>
      </c>
      <c r="I309" s="42">
        <v>350</v>
      </c>
      <c r="J309" s="42">
        <v>2100</v>
      </c>
      <c r="K309" s="110">
        <v>180</v>
      </c>
      <c r="L309" s="102">
        <f t="shared" si="8"/>
        <v>8.5714285714285715E-2</v>
      </c>
      <c r="M309" s="110" t="s">
        <v>810</v>
      </c>
      <c r="N309" s="110">
        <v>2111</v>
      </c>
      <c r="O309" s="110" t="s">
        <v>1088</v>
      </c>
      <c r="P309" s="66" t="s">
        <v>246</v>
      </c>
      <c r="Q309" s="42"/>
      <c r="R309" s="104" t="s">
        <v>246</v>
      </c>
      <c r="S309" s="106">
        <v>2111</v>
      </c>
      <c r="T309" s="106" t="s">
        <v>1453</v>
      </c>
      <c r="U309" s="106">
        <v>9301757696</v>
      </c>
      <c r="V309" s="106">
        <v>56</v>
      </c>
      <c r="W309" s="106" t="s">
        <v>246</v>
      </c>
      <c r="X309" s="106" t="s">
        <v>1454</v>
      </c>
      <c r="Y309" s="104">
        <f t="shared" si="10"/>
        <v>560</v>
      </c>
      <c r="Z309" s="42" t="s">
        <v>151</v>
      </c>
      <c r="AA309" s="42" t="s">
        <v>220</v>
      </c>
      <c r="AB309" s="42" t="s">
        <v>160</v>
      </c>
      <c r="AC309" s="42" t="s">
        <v>220</v>
      </c>
      <c r="AD309" s="66" t="s">
        <v>246</v>
      </c>
    </row>
    <row r="310" spans="1:30">
      <c r="A310" s="66">
        <v>311</v>
      </c>
      <c r="B310" s="66" t="s">
        <v>7</v>
      </c>
      <c r="C310" s="110" t="s">
        <v>531</v>
      </c>
      <c r="D310" s="110" t="s">
        <v>220</v>
      </c>
      <c r="E310" s="138" t="s">
        <v>1455</v>
      </c>
      <c r="F310" s="139" t="s">
        <v>177</v>
      </c>
      <c r="G310" s="66" t="s">
        <v>178</v>
      </c>
      <c r="H310" s="110" t="s">
        <v>809</v>
      </c>
      <c r="I310" s="42">
        <v>350</v>
      </c>
      <c r="J310" s="42">
        <v>2100</v>
      </c>
      <c r="K310" s="110">
        <v>180</v>
      </c>
      <c r="L310" s="102">
        <f t="shared" si="8"/>
        <v>8.5714285714285715E-2</v>
      </c>
      <c r="M310" s="110"/>
      <c r="N310" s="110"/>
      <c r="O310" s="110"/>
      <c r="P310" s="103" t="s">
        <v>556</v>
      </c>
      <c r="Q310" s="42"/>
      <c r="R310" s="104" t="s">
        <v>246</v>
      </c>
      <c r="S310" s="106">
        <v>2111</v>
      </c>
      <c r="T310" s="106" t="s">
        <v>1456</v>
      </c>
      <c r="U310" s="106">
        <v>6266859868</v>
      </c>
      <c r="V310" s="106">
        <v>22</v>
      </c>
      <c r="W310" s="106" t="s">
        <v>556</v>
      </c>
      <c r="X310" s="130">
        <v>45056</v>
      </c>
      <c r="Y310" s="104">
        <f t="shared" si="10"/>
        <v>220</v>
      </c>
      <c r="Z310" s="42" t="s">
        <v>150</v>
      </c>
      <c r="AA310" s="42" t="s">
        <v>238</v>
      </c>
      <c r="AB310" s="42" t="s">
        <v>160</v>
      </c>
      <c r="AC310" s="42" t="s">
        <v>220</v>
      </c>
      <c r="AD310" s="66" t="s">
        <v>246</v>
      </c>
    </row>
    <row r="311" spans="1:30">
      <c r="A311" s="66">
        <v>312</v>
      </c>
      <c r="B311" s="66" t="s">
        <v>7</v>
      </c>
      <c r="C311" s="110" t="s">
        <v>531</v>
      </c>
      <c r="D311" s="110" t="s">
        <v>220</v>
      </c>
      <c r="E311" s="138" t="s">
        <v>1457</v>
      </c>
      <c r="F311" s="139" t="s">
        <v>177</v>
      </c>
      <c r="G311" s="66" t="s">
        <v>178</v>
      </c>
      <c r="H311" s="110" t="s">
        <v>1087</v>
      </c>
      <c r="I311" s="42">
        <v>300</v>
      </c>
      <c r="J311" s="42">
        <v>1800</v>
      </c>
      <c r="K311" s="110">
        <v>105</v>
      </c>
      <c r="L311" s="102">
        <f t="shared" si="8"/>
        <v>5.8333333333333334E-2</v>
      </c>
      <c r="M311" s="110" t="s">
        <v>810</v>
      </c>
      <c r="N311" s="110">
        <v>2111</v>
      </c>
      <c r="O311" s="110" t="s">
        <v>1088</v>
      </c>
      <c r="P311" s="66" t="s">
        <v>246</v>
      </c>
      <c r="Q311" s="42"/>
      <c r="R311" s="104" t="s">
        <v>246</v>
      </c>
      <c r="S311" s="106">
        <v>2111</v>
      </c>
      <c r="T311" s="106" t="s">
        <v>1458</v>
      </c>
      <c r="U311" s="106">
        <v>8889741046</v>
      </c>
      <c r="V311" s="106">
        <v>28</v>
      </c>
      <c r="W311" s="106" t="s">
        <v>556</v>
      </c>
      <c r="X311" s="130">
        <v>45240</v>
      </c>
      <c r="Y311" s="104">
        <f t="shared" si="10"/>
        <v>280</v>
      </c>
      <c r="Z311" s="42" t="s">
        <v>1451</v>
      </c>
      <c r="AA311" s="42" t="s">
        <v>177</v>
      </c>
      <c r="AB311" s="42" t="s">
        <v>160</v>
      </c>
      <c r="AC311" s="42" t="s">
        <v>220</v>
      </c>
      <c r="AD311" s="66" t="s">
        <v>246</v>
      </c>
    </row>
    <row r="312" spans="1:30">
      <c r="A312" s="66">
        <v>313</v>
      </c>
      <c r="B312" s="66" t="s">
        <v>7</v>
      </c>
      <c r="C312" s="110" t="s">
        <v>531</v>
      </c>
      <c r="D312" s="110" t="s">
        <v>220</v>
      </c>
      <c r="E312" s="138" t="s">
        <v>1459</v>
      </c>
      <c r="F312" s="139" t="s">
        <v>177</v>
      </c>
      <c r="G312" s="66" t="s">
        <v>178</v>
      </c>
      <c r="H312" s="110" t="s">
        <v>809</v>
      </c>
      <c r="I312" s="42">
        <v>400</v>
      </c>
      <c r="J312" s="42">
        <v>2400</v>
      </c>
      <c r="K312" s="110">
        <v>180</v>
      </c>
      <c r="L312" s="102">
        <f t="shared" si="8"/>
        <v>7.4999999999999997E-2</v>
      </c>
      <c r="M312" s="110" t="s">
        <v>810</v>
      </c>
      <c r="N312" s="110">
        <v>2111</v>
      </c>
      <c r="O312" s="110" t="s">
        <v>1122</v>
      </c>
      <c r="P312" s="103" t="s">
        <v>556</v>
      </c>
      <c r="Q312" s="42"/>
      <c r="R312" s="104" t="s">
        <v>246</v>
      </c>
      <c r="S312" s="131">
        <v>2253</v>
      </c>
      <c r="T312" s="131" t="s">
        <v>1460</v>
      </c>
      <c r="U312" s="131">
        <v>9826225678</v>
      </c>
      <c r="V312" s="106">
        <v>32</v>
      </c>
      <c r="W312" s="106" t="s">
        <v>246</v>
      </c>
      <c r="X312" s="130">
        <v>45149</v>
      </c>
      <c r="Y312" s="104">
        <f t="shared" si="10"/>
        <v>320</v>
      </c>
      <c r="Z312" s="42" t="s">
        <v>1451</v>
      </c>
      <c r="AA312" s="42" t="s">
        <v>177</v>
      </c>
      <c r="AB312" s="42" t="s">
        <v>160</v>
      </c>
      <c r="AC312" s="42" t="s">
        <v>220</v>
      </c>
      <c r="AD312" s="66" t="s">
        <v>246</v>
      </c>
    </row>
    <row r="313" spans="1:30" ht="15.75">
      <c r="A313" s="66">
        <v>314</v>
      </c>
      <c r="B313" s="66" t="s">
        <v>7</v>
      </c>
      <c r="C313" s="110" t="s">
        <v>531</v>
      </c>
      <c r="D313" s="110" t="s">
        <v>220</v>
      </c>
      <c r="E313" s="138" t="s">
        <v>1461</v>
      </c>
      <c r="F313" s="139" t="s">
        <v>177</v>
      </c>
      <c r="G313" s="66" t="s">
        <v>178</v>
      </c>
      <c r="H313" s="110" t="s">
        <v>809</v>
      </c>
      <c r="I313" s="42">
        <v>300</v>
      </c>
      <c r="J313" s="42">
        <v>1800</v>
      </c>
      <c r="K313" s="110">
        <v>105</v>
      </c>
      <c r="L313" s="102">
        <f t="shared" si="8"/>
        <v>5.8333333333333334E-2</v>
      </c>
      <c r="M313" s="110" t="s">
        <v>810</v>
      </c>
      <c r="N313" s="110">
        <v>2233</v>
      </c>
      <c r="O313" s="110" t="s">
        <v>1124</v>
      </c>
      <c r="P313" s="103" t="s">
        <v>556</v>
      </c>
      <c r="Q313" s="42"/>
      <c r="R313" s="104" t="s">
        <v>246</v>
      </c>
      <c r="S313" s="106">
        <v>2233</v>
      </c>
      <c r="T313" s="137" t="s">
        <v>1462</v>
      </c>
      <c r="U313" s="137">
        <v>8120143567</v>
      </c>
      <c r="V313" s="106">
        <v>18</v>
      </c>
      <c r="W313" s="106" t="s">
        <v>556</v>
      </c>
      <c r="X313" s="130">
        <v>45057</v>
      </c>
      <c r="Y313" s="104">
        <f t="shared" si="10"/>
        <v>180</v>
      </c>
      <c r="Z313" s="42" t="s">
        <v>1451</v>
      </c>
      <c r="AA313" s="42" t="s">
        <v>177</v>
      </c>
      <c r="AB313" s="42" t="s">
        <v>160</v>
      </c>
      <c r="AC313" s="42" t="s">
        <v>220</v>
      </c>
      <c r="AD313" s="66" t="s">
        <v>246</v>
      </c>
    </row>
    <row r="314" spans="1:30" ht="15.75">
      <c r="A314" s="66">
        <v>315</v>
      </c>
      <c r="B314" s="66" t="s">
        <v>7</v>
      </c>
      <c r="C314" s="110" t="s">
        <v>531</v>
      </c>
      <c r="D314" s="110" t="s">
        <v>220</v>
      </c>
      <c r="E314" s="138" t="s">
        <v>1463</v>
      </c>
      <c r="F314" s="139" t="s">
        <v>177</v>
      </c>
      <c r="G314" s="66" t="s">
        <v>178</v>
      </c>
      <c r="H314" s="110" t="s">
        <v>809</v>
      </c>
      <c r="I314" s="42">
        <v>300</v>
      </c>
      <c r="J314" s="42">
        <v>1800</v>
      </c>
      <c r="K314" s="110">
        <v>300</v>
      </c>
      <c r="L314" s="102">
        <f t="shared" si="8"/>
        <v>0.16666666666666666</v>
      </c>
      <c r="M314" s="110" t="s">
        <v>810</v>
      </c>
      <c r="N314" s="110">
        <v>2111</v>
      </c>
      <c r="O314" s="110" t="s">
        <v>1122</v>
      </c>
      <c r="P314" s="103" t="s">
        <v>556</v>
      </c>
      <c r="Q314" s="42"/>
      <c r="R314" s="104" t="s">
        <v>246</v>
      </c>
      <c r="S314" s="106">
        <v>2233</v>
      </c>
      <c r="T314" s="137" t="s">
        <v>1464</v>
      </c>
      <c r="U314" s="137">
        <v>6264805343</v>
      </c>
      <c r="V314" s="106">
        <v>19</v>
      </c>
      <c r="W314" s="106" t="s">
        <v>556</v>
      </c>
      <c r="X314" s="130">
        <v>45149</v>
      </c>
      <c r="Y314" s="104">
        <f t="shared" si="10"/>
        <v>190</v>
      </c>
      <c r="Z314" s="42" t="s">
        <v>1465</v>
      </c>
      <c r="AA314" s="42" t="s">
        <v>1466</v>
      </c>
      <c r="AB314" s="42" t="s">
        <v>160</v>
      </c>
      <c r="AC314" s="42" t="s">
        <v>220</v>
      </c>
      <c r="AD314" s="66" t="s">
        <v>246</v>
      </c>
    </row>
    <row r="315" spans="1:30">
      <c r="A315" s="66">
        <v>316</v>
      </c>
      <c r="B315" s="66" t="s">
        <v>7</v>
      </c>
      <c r="C315" s="110" t="s">
        <v>531</v>
      </c>
      <c r="D315" s="110" t="s">
        <v>220</v>
      </c>
      <c r="E315" s="138" t="s">
        <v>1467</v>
      </c>
      <c r="F315" s="139" t="s">
        <v>177</v>
      </c>
      <c r="G315" s="66" t="s">
        <v>178</v>
      </c>
      <c r="H315" s="110" t="s">
        <v>1087</v>
      </c>
      <c r="I315" s="42">
        <v>450</v>
      </c>
      <c r="J315" s="42">
        <v>2700</v>
      </c>
      <c r="K315" s="110">
        <v>180</v>
      </c>
      <c r="L315" s="102">
        <f t="shared" si="8"/>
        <v>6.6666666666666666E-2</v>
      </c>
      <c r="M315" s="110" t="s">
        <v>810</v>
      </c>
      <c r="N315" s="110">
        <v>2111</v>
      </c>
      <c r="O315" s="110" t="s">
        <v>1088</v>
      </c>
      <c r="P315" s="66" t="s">
        <v>246</v>
      </c>
      <c r="Q315" s="42"/>
      <c r="R315" s="104" t="s">
        <v>246</v>
      </c>
      <c r="S315" s="106">
        <v>2233</v>
      </c>
      <c r="T315" s="106" t="s">
        <v>1468</v>
      </c>
      <c r="U315" s="106">
        <v>6268622452</v>
      </c>
      <c r="V315" s="106">
        <v>22</v>
      </c>
      <c r="W315" s="106" t="s">
        <v>556</v>
      </c>
      <c r="X315" s="106" t="s">
        <v>1044</v>
      </c>
      <c r="Y315" s="104">
        <f t="shared" si="10"/>
        <v>220</v>
      </c>
      <c r="Z315" s="42" t="s">
        <v>1465</v>
      </c>
      <c r="AA315" s="42" t="s">
        <v>1466</v>
      </c>
      <c r="AB315" s="42" t="s">
        <v>160</v>
      </c>
      <c r="AC315" s="42" t="s">
        <v>220</v>
      </c>
      <c r="AD315" s="66" t="s">
        <v>246</v>
      </c>
    </row>
    <row r="316" spans="1:30">
      <c r="A316" s="66">
        <v>317</v>
      </c>
      <c r="B316" s="66" t="s">
        <v>7</v>
      </c>
      <c r="C316" s="110" t="s">
        <v>531</v>
      </c>
      <c r="D316" s="110" t="s">
        <v>220</v>
      </c>
      <c r="E316" s="138" t="s">
        <v>1469</v>
      </c>
      <c r="F316" s="139" t="s">
        <v>178</v>
      </c>
      <c r="G316" s="66" t="s">
        <v>178</v>
      </c>
      <c r="H316" s="110" t="s">
        <v>809</v>
      </c>
      <c r="I316" s="42">
        <v>650</v>
      </c>
      <c r="J316" s="42">
        <v>3900</v>
      </c>
      <c r="K316" s="110">
        <v>105</v>
      </c>
      <c r="L316" s="102">
        <f t="shared" si="8"/>
        <v>2.6923076923076925E-2</v>
      </c>
      <c r="M316" s="110" t="s">
        <v>810</v>
      </c>
      <c r="N316" s="110">
        <v>2111</v>
      </c>
      <c r="O316" s="110" t="s">
        <v>1122</v>
      </c>
      <c r="P316" s="103" t="s">
        <v>556</v>
      </c>
      <c r="Q316" s="42"/>
      <c r="R316" s="104" t="s">
        <v>246</v>
      </c>
      <c r="S316" s="106">
        <v>2233</v>
      </c>
      <c r="T316" s="131" t="s">
        <v>1470</v>
      </c>
      <c r="U316" s="131">
        <v>9770985362</v>
      </c>
      <c r="V316" s="106">
        <v>27</v>
      </c>
      <c r="W316" s="106" t="s">
        <v>556</v>
      </c>
      <c r="X316" s="106" t="s">
        <v>904</v>
      </c>
      <c r="Y316" s="104">
        <f t="shared" si="10"/>
        <v>270</v>
      </c>
      <c r="Z316" s="42" t="s">
        <v>454</v>
      </c>
      <c r="AA316" s="42" t="s">
        <v>178</v>
      </c>
      <c r="AB316" s="42" t="s">
        <v>160</v>
      </c>
      <c r="AC316" s="42" t="s">
        <v>220</v>
      </c>
      <c r="AD316" s="66" t="s">
        <v>246</v>
      </c>
    </row>
    <row r="317" spans="1:30">
      <c r="A317" s="66">
        <v>318</v>
      </c>
      <c r="B317" s="66" t="s">
        <v>7</v>
      </c>
      <c r="C317" s="110" t="s">
        <v>531</v>
      </c>
      <c r="D317" s="110" t="s">
        <v>220</v>
      </c>
      <c r="E317" s="138" t="s">
        <v>1471</v>
      </c>
      <c r="F317" s="139" t="s">
        <v>177</v>
      </c>
      <c r="G317" s="66" t="s">
        <v>178</v>
      </c>
      <c r="H317" s="110" t="s">
        <v>1087</v>
      </c>
      <c r="I317" s="42">
        <v>650</v>
      </c>
      <c r="J317" s="42">
        <v>3900</v>
      </c>
      <c r="K317" s="110">
        <v>600</v>
      </c>
      <c r="L317" s="102">
        <f t="shared" si="8"/>
        <v>0.15384615384615385</v>
      </c>
      <c r="M317" s="110" t="s">
        <v>810</v>
      </c>
      <c r="N317" s="110">
        <v>2111</v>
      </c>
      <c r="O317" s="110" t="s">
        <v>1122</v>
      </c>
      <c r="P317" s="66" t="s">
        <v>246</v>
      </c>
      <c r="Q317" s="42"/>
      <c r="R317" s="104" t="s">
        <v>246</v>
      </c>
      <c r="S317" s="106">
        <v>2253</v>
      </c>
      <c r="T317" s="131" t="s">
        <v>1460</v>
      </c>
      <c r="U317" s="131">
        <v>9826225678</v>
      </c>
      <c r="V317" s="106">
        <v>32</v>
      </c>
      <c r="W317" s="106" t="s">
        <v>246</v>
      </c>
      <c r="X317" s="130">
        <v>44996</v>
      </c>
      <c r="Y317" s="104">
        <f t="shared" si="10"/>
        <v>320</v>
      </c>
      <c r="Z317" s="42" t="s">
        <v>1472</v>
      </c>
      <c r="AA317" s="42" t="s">
        <v>220</v>
      </c>
      <c r="AB317" s="42" t="s">
        <v>160</v>
      </c>
      <c r="AC317" s="42" t="s">
        <v>220</v>
      </c>
      <c r="AD317" s="66" t="s">
        <v>246</v>
      </c>
    </row>
    <row r="318" spans="1:30">
      <c r="A318" s="66">
        <v>319</v>
      </c>
      <c r="B318" s="66" t="s">
        <v>7</v>
      </c>
      <c r="C318" s="110" t="s">
        <v>531</v>
      </c>
      <c r="D318" s="110" t="s">
        <v>220</v>
      </c>
      <c r="E318" s="138" t="s">
        <v>1338</v>
      </c>
      <c r="F318" s="139" t="s">
        <v>177</v>
      </c>
      <c r="G318" s="66" t="s">
        <v>178</v>
      </c>
      <c r="H318" s="110" t="s">
        <v>1087</v>
      </c>
      <c r="I318" s="42">
        <v>500</v>
      </c>
      <c r="J318" s="42">
        <v>3000</v>
      </c>
      <c r="K318" s="110">
        <v>180</v>
      </c>
      <c r="L318" s="102">
        <f t="shared" si="8"/>
        <v>0.06</v>
      </c>
      <c r="M318" s="110" t="s">
        <v>810</v>
      </c>
      <c r="N318" s="110">
        <v>2233</v>
      </c>
      <c r="O318" s="110" t="s">
        <v>1124</v>
      </c>
      <c r="P318" s="66" t="s">
        <v>246</v>
      </c>
      <c r="Q318" s="42"/>
      <c r="R318" s="104" t="s">
        <v>246</v>
      </c>
      <c r="S318" s="106">
        <v>2121</v>
      </c>
      <c r="T318" s="106" t="s">
        <v>1473</v>
      </c>
      <c r="U318" s="106">
        <v>6261016166</v>
      </c>
      <c r="V318" s="106">
        <v>26</v>
      </c>
      <c r="W318" s="106" t="s">
        <v>246</v>
      </c>
      <c r="X318" s="130">
        <v>45240</v>
      </c>
      <c r="Y318" s="104">
        <f t="shared" si="10"/>
        <v>260</v>
      </c>
      <c r="Z318" s="42" t="s">
        <v>1474</v>
      </c>
      <c r="AA318" s="42" t="s">
        <v>92</v>
      </c>
      <c r="AB318" s="42" t="s">
        <v>160</v>
      </c>
      <c r="AC318" s="42" t="s">
        <v>220</v>
      </c>
      <c r="AD318" s="66" t="s">
        <v>246</v>
      </c>
    </row>
    <row r="319" spans="1:30">
      <c r="A319" s="66">
        <v>320</v>
      </c>
      <c r="B319" s="66" t="s">
        <v>7</v>
      </c>
      <c r="C319" s="110" t="s">
        <v>531</v>
      </c>
      <c r="D319" s="110" t="s">
        <v>220</v>
      </c>
      <c r="E319" s="138" t="s">
        <v>1475</v>
      </c>
      <c r="F319" s="139" t="s">
        <v>177</v>
      </c>
      <c r="G319" s="66" t="s">
        <v>178</v>
      </c>
      <c r="H319" s="110" t="s">
        <v>809</v>
      </c>
      <c r="I319" s="42">
        <v>300</v>
      </c>
      <c r="J319" s="42">
        <v>1800</v>
      </c>
      <c r="K319" s="110">
        <v>300</v>
      </c>
      <c r="L319" s="102">
        <f t="shared" si="8"/>
        <v>0.16666666666666666</v>
      </c>
      <c r="M319" s="110" t="s">
        <v>810</v>
      </c>
      <c r="N319" s="110">
        <v>2111</v>
      </c>
      <c r="O319" s="110" t="s">
        <v>1088</v>
      </c>
      <c r="P319" s="103" t="s">
        <v>556</v>
      </c>
      <c r="Q319" s="42"/>
      <c r="R319" s="104" t="s">
        <v>246</v>
      </c>
      <c r="S319" s="106">
        <v>2121</v>
      </c>
      <c r="T319" s="106" t="s">
        <v>1476</v>
      </c>
      <c r="U319" s="106">
        <v>6265445794</v>
      </c>
      <c r="V319" s="106">
        <v>22</v>
      </c>
      <c r="W319" s="106" t="s">
        <v>246</v>
      </c>
      <c r="X319" s="106" t="s">
        <v>1419</v>
      </c>
      <c r="Y319" s="104">
        <f t="shared" si="10"/>
        <v>220</v>
      </c>
      <c r="Z319" s="42" t="s">
        <v>828</v>
      </c>
      <c r="AA319" s="42" t="s">
        <v>479</v>
      </c>
      <c r="AB319" s="42" t="s">
        <v>160</v>
      </c>
      <c r="AC319" s="42" t="s">
        <v>220</v>
      </c>
      <c r="AD319" s="66" t="s">
        <v>246</v>
      </c>
    </row>
    <row r="320" spans="1:30">
      <c r="A320" s="66">
        <v>321</v>
      </c>
      <c r="B320" s="66" t="s">
        <v>7</v>
      </c>
      <c r="C320" s="110" t="s">
        <v>531</v>
      </c>
      <c r="D320" s="110" t="s">
        <v>220</v>
      </c>
      <c r="E320" s="138" t="s">
        <v>241</v>
      </c>
      <c r="F320" s="139" t="s">
        <v>177</v>
      </c>
      <c r="G320" s="110" t="s">
        <v>178</v>
      </c>
      <c r="H320" s="110" t="s">
        <v>809</v>
      </c>
      <c r="I320" s="42">
        <v>400</v>
      </c>
      <c r="J320" s="42">
        <v>2400</v>
      </c>
      <c r="K320" s="110">
        <v>105</v>
      </c>
      <c r="L320" s="102">
        <f t="shared" si="8"/>
        <v>4.3749999999999997E-2</v>
      </c>
      <c r="M320" s="110" t="s">
        <v>810</v>
      </c>
      <c r="N320" s="110">
        <v>2111</v>
      </c>
      <c r="O320" s="110" t="s">
        <v>1122</v>
      </c>
      <c r="P320" s="103" t="s">
        <v>556</v>
      </c>
      <c r="Q320" s="42"/>
      <c r="R320" s="104" t="s">
        <v>246</v>
      </c>
      <c r="S320" s="106">
        <v>2111</v>
      </c>
      <c r="T320" s="106" t="s">
        <v>1477</v>
      </c>
      <c r="U320" s="106">
        <v>9617681269</v>
      </c>
      <c r="V320" s="106">
        <v>28</v>
      </c>
      <c r="W320" s="106" t="s">
        <v>556</v>
      </c>
      <c r="X320" s="130">
        <v>45270</v>
      </c>
      <c r="Y320" s="104">
        <f t="shared" si="10"/>
        <v>280</v>
      </c>
      <c r="Z320" s="42" t="s">
        <v>150</v>
      </c>
      <c r="AA320" s="42" t="s">
        <v>238</v>
      </c>
      <c r="AB320" s="42" t="s">
        <v>160</v>
      </c>
      <c r="AC320" s="42" t="s">
        <v>220</v>
      </c>
      <c r="AD320" s="66" t="s">
        <v>246</v>
      </c>
    </row>
    <row r="321" spans="1:30">
      <c r="A321" s="66">
        <v>322</v>
      </c>
      <c r="B321" s="66" t="s">
        <v>7</v>
      </c>
      <c r="C321" s="110" t="s">
        <v>531</v>
      </c>
      <c r="D321" s="110" t="s">
        <v>220</v>
      </c>
      <c r="E321" s="138" t="s">
        <v>244</v>
      </c>
      <c r="F321" s="139" t="s">
        <v>177</v>
      </c>
      <c r="G321" s="110" t="s">
        <v>178</v>
      </c>
      <c r="H321" s="110" t="s">
        <v>809</v>
      </c>
      <c r="I321" s="42">
        <v>350</v>
      </c>
      <c r="J321" s="42">
        <v>2100</v>
      </c>
      <c r="K321" s="110">
        <v>180</v>
      </c>
      <c r="L321" s="102">
        <f t="shared" si="8"/>
        <v>8.5714285714285715E-2</v>
      </c>
      <c r="M321" s="110" t="s">
        <v>810</v>
      </c>
      <c r="N321" s="110">
        <v>2233</v>
      </c>
      <c r="O321" s="110" t="s">
        <v>1151</v>
      </c>
      <c r="P321" s="103" t="s">
        <v>556</v>
      </c>
      <c r="Q321" s="42"/>
      <c r="R321" s="104" t="s">
        <v>246</v>
      </c>
      <c r="S321" s="106">
        <v>2121</v>
      </c>
      <c r="T321" s="106" t="s">
        <v>1478</v>
      </c>
      <c r="U321" s="106">
        <v>6267072475</v>
      </c>
      <c r="V321" s="106">
        <v>27</v>
      </c>
      <c r="W321" s="106" t="s">
        <v>556</v>
      </c>
      <c r="X321" s="106" t="s">
        <v>924</v>
      </c>
      <c r="Y321" s="104">
        <f t="shared" si="10"/>
        <v>270</v>
      </c>
      <c r="Z321" s="42" t="s">
        <v>1451</v>
      </c>
      <c r="AA321" s="42" t="s">
        <v>177</v>
      </c>
      <c r="AB321" s="42" t="s">
        <v>160</v>
      </c>
      <c r="AC321" s="42" t="s">
        <v>220</v>
      </c>
      <c r="AD321" s="66" t="s">
        <v>246</v>
      </c>
    </row>
    <row r="322" spans="1:30">
      <c r="A322" s="66">
        <v>323</v>
      </c>
      <c r="B322" s="66" t="s">
        <v>7</v>
      </c>
      <c r="C322" s="110" t="s">
        <v>531</v>
      </c>
      <c r="D322" s="110" t="s">
        <v>220</v>
      </c>
      <c r="E322" s="138" t="s">
        <v>1479</v>
      </c>
      <c r="F322" s="139" t="s">
        <v>177</v>
      </c>
      <c r="G322" s="110" t="s">
        <v>178</v>
      </c>
      <c r="H322" s="110" t="s">
        <v>1087</v>
      </c>
      <c r="I322" s="42">
        <v>800</v>
      </c>
      <c r="J322" s="42">
        <v>4800</v>
      </c>
      <c r="K322" s="110">
        <v>105</v>
      </c>
      <c r="L322" s="102">
        <f t="shared" si="8"/>
        <v>2.1874999999999999E-2</v>
      </c>
      <c r="M322" s="110" t="s">
        <v>810</v>
      </c>
      <c r="N322" s="110">
        <v>2233</v>
      </c>
      <c r="O322" s="110" t="s">
        <v>1124</v>
      </c>
      <c r="P322" s="66" t="s">
        <v>246</v>
      </c>
      <c r="Q322" s="42"/>
      <c r="R322" s="104" t="s">
        <v>246</v>
      </c>
      <c r="S322" s="106">
        <v>2253</v>
      </c>
      <c r="T322" s="131" t="s">
        <v>1480</v>
      </c>
      <c r="U322" s="131">
        <v>6267551558</v>
      </c>
      <c r="V322" s="106">
        <v>28</v>
      </c>
      <c r="W322" s="106" t="s">
        <v>823</v>
      </c>
      <c r="X322" s="140">
        <v>45234</v>
      </c>
      <c r="Y322" s="104">
        <f t="shared" si="10"/>
        <v>280</v>
      </c>
      <c r="Z322" s="42" t="s">
        <v>160</v>
      </c>
      <c r="AA322" s="42" t="s">
        <v>220</v>
      </c>
      <c r="AB322" s="42"/>
      <c r="AC322" s="42"/>
      <c r="AD322" s="66" t="s">
        <v>246</v>
      </c>
    </row>
    <row r="323" spans="1:30">
      <c r="A323" s="66">
        <v>324</v>
      </c>
      <c r="B323" s="66" t="s">
        <v>7</v>
      </c>
      <c r="C323" s="110" t="s">
        <v>531</v>
      </c>
      <c r="D323" s="110" t="s">
        <v>220</v>
      </c>
      <c r="E323" s="138" t="s">
        <v>1481</v>
      </c>
      <c r="F323" s="139" t="s">
        <v>177</v>
      </c>
      <c r="G323" s="110" t="s">
        <v>178</v>
      </c>
      <c r="H323" s="110" t="s">
        <v>809</v>
      </c>
      <c r="I323" s="42">
        <v>650</v>
      </c>
      <c r="J323" s="42">
        <v>3900</v>
      </c>
      <c r="K323" s="110">
        <v>600</v>
      </c>
      <c r="L323" s="102">
        <f t="shared" si="8"/>
        <v>0.15384615384615385</v>
      </c>
      <c r="M323" s="110" t="s">
        <v>810</v>
      </c>
      <c r="N323" s="110">
        <v>2111</v>
      </c>
      <c r="O323" s="110" t="s">
        <v>1122</v>
      </c>
      <c r="P323" s="103" t="s">
        <v>556</v>
      </c>
      <c r="Q323" s="42"/>
      <c r="R323" s="104" t="s">
        <v>246</v>
      </c>
      <c r="S323" s="106">
        <v>2233</v>
      </c>
      <c r="T323" s="131" t="s">
        <v>1482</v>
      </c>
      <c r="U323" s="131">
        <v>7804910947</v>
      </c>
      <c r="V323" s="106">
        <v>21</v>
      </c>
      <c r="W323" s="106" t="s">
        <v>246</v>
      </c>
      <c r="X323" s="130">
        <v>45210</v>
      </c>
      <c r="Y323" s="104">
        <f t="shared" si="10"/>
        <v>210</v>
      </c>
      <c r="Z323" s="42" t="s">
        <v>160</v>
      </c>
      <c r="AA323" s="42" t="s">
        <v>220</v>
      </c>
      <c r="AB323" s="42"/>
      <c r="AC323" s="42"/>
      <c r="AD323" s="66" t="s">
        <v>246</v>
      </c>
    </row>
    <row r="324" spans="1:30">
      <c r="A324" s="66">
        <v>325</v>
      </c>
      <c r="B324" s="66" t="s">
        <v>7</v>
      </c>
      <c r="C324" s="110" t="s">
        <v>531</v>
      </c>
      <c r="D324" s="110" t="s">
        <v>220</v>
      </c>
      <c r="E324" s="138" t="s">
        <v>1483</v>
      </c>
      <c r="F324" s="139" t="s">
        <v>177</v>
      </c>
      <c r="G324" s="110" t="s">
        <v>178</v>
      </c>
      <c r="H324" s="110" t="s">
        <v>809</v>
      </c>
      <c r="I324" s="42">
        <v>450</v>
      </c>
      <c r="J324" s="42">
        <v>2700</v>
      </c>
      <c r="K324" s="110">
        <v>600</v>
      </c>
      <c r="L324" s="102">
        <f t="shared" ref="L324:L367" si="11">K324/J324</f>
        <v>0.22222222222222221</v>
      </c>
      <c r="M324" s="110" t="s">
        <v>810</v>
      </c>
      <c r="N324" s="110">
        <v>2111</v>
      </c>
      <c r="O324" s="110" t="s">
        <v>1093</v>
      </c>
      <c r="P324" s="103" t="s">
        <v>556</v>
      </c>
      <c r="Q324" s="42"/>
      <c r="R324" s="104" t="s">
        <v>246</v>
      </c>
      <c r="S324" s="106">
        <v>2121</v>
      </c>
      <c r="T324" s="106" t="s">
        <v>1354</v>
      </c>
      <c r="U324" s="106">
        <v>9669573791</v>
      </c>
      <c r="V324" s="106">
        <v>19</v>
      </c>
      <c r="W324" s="106" t="s">
        <v>556</v>
      </c>
      <c r="X324" s="106" t="s">
        <v>824</v>
      </c>
      <c r="Y324" s="104">
        <f t="shared" si="10"/>
        <v>190</v>
      </c>
      <c r="Z324" s="42" t="s">
        <v>1484</v>
      </c>
      <c r="AA324" s="42" t="s">
        <v>1483</v>
      </c>
      <c r="AB324" s="42" t="s">
        <v>160</v>
      </c>
      <c r="AC324" s="42" t="s">
        <v>220</v>
      </c>
      <c r="AD324" s="66" t="s">
        <v>246</v>
      </c>
    </row>
    <row r="325" spans="1:30">
      <c r="A325" s="66">
        <v>326</v>
      </c>
      <c r="B325" s="66" t="s">
        <v>7</v>
      </c>
      <c r="C325" s="110" t="s">
        <v>531</v>
      </c>
      <c r="D325" s="110" t="s">
        <v>220</v>
      </c>
      <c r="E325" s="138" t="s">
        <v>1485</v>
      </c>
      <c r="F325" s="139" t="s">
        <v>178</v>
      </c>
      <c r="G325" s="110" t="s">
        <v>178</v>
      </c>
      <c r="H325" s="110" t="s">
        <v>1087</v>
      </c>
      <c r="I325" s="42">
        <v>450</v>
      </c>
      <c r="J325" s="42">
        <v>2700</v>
      </c>
      <c r="K325" s="110">
        <v>300</v>
      </c>
      <c r="L325" s="102">
        <f t="shared" si="11"/>
        <v>0.1111111111111111</v>
      </c>
      <c r="M325" s="110" t="s">
        <v>810</v>
      </c>
      <c r="N325" s="110">
        <v>2111</v>
      </c>
      <c r="O325" s="110" t="s">
        <v>1122</v>
      </c>
      <c r="P325" s="66" t="s">
        <v>246</v>
      </c>
      <c r="Q325" s="42"/>
      <c r="R325" s="104" t="s">
        <v>246</v>
      </c>
      <c r="S325" s="106">
        <v>2233</v>
      </c>
      <c r="T325" s="106" t="s">
        <v>1486</v>
      </c>
      <c r="U325" s="106">
        <v>6261033429</v>
      </c>
      <c r="V325" s="106">
        <v>38</v>
      </c>
      <c r="W325" s="106" t="s">
        <v>246</v>
      </c>
      <c r="X325" s="106" t="s">
        <v>1487</v>
      </c>
      <c r="Y325" s="104">
        <f t="shared" si="10"/>
        <v>380</v>
      </c>
      <c r="Z325" s="42" t="s">
        <v>150</v>
      </c>
      <c r="AA325" s="42" t="s">
        <v>238</v>
      </c>
      <c r="AB325" s="42" t="s">
        <v>160</v>
      </c>
      <c r="AC325" s="42" t="s">
        <v>220</v>
      </c>
      <c r="AD325" s="66" t="s">
        <v>246</v>
      </c>
    </row>
    <row r="326" spans="1:30">
      <c r="A326" s="66">
        <v>327</v>
      </c>
      <c r="B326" s="66" t="s">
        <v>7</v>
      </c>
      <c r="C326" s="110" t="s">
        <v>531</v>
      </c>
      <c r="D326" s="110" t="s">
        <v>220</v>
      </c>
      <c r="E326" s="138" t="s">
        <v>1488</v>
      </c>
      <c r="F326" s="139" t="s">
        <v>177</v>
      </c>
      <c r="G326" s="110" t="s">
        <v>178</v>
      </c>
      <c r="H326" s="110" t="s">
        <v>1087</v>
      </c>
      <c r="I326" s="42">
        <v>350</v>
      </c>
      <c r="J326" s="42">
        <v>2100</v>
      </c>
      <c r="K326" s="110">
        <v>300</v>
      </c>
      <c r="L326" s="102">
        <f t="shared" si="11"/>
        <v>0.14285714285714285</v>
      </c>
      <c r="M326" s="110" t="s">
        <v>810</v>
      </c>
      <c r="N326" s="110">
        <v>2233</v>
      </c>
      <c r="O326" s="110" t="s">
        <v>1124</v>
      </c>
      <c r="P326" s="66" t="s">
        <v>246</v>
      </c>
      <c r="Q326" s="42"/>
      <c r="R326" s="104" t="s">
        <v>246</v>
      </c>
      <c r="S326" s="106">
        <v>2233</v>
      </c>
      <c r="T326" s="106" t="s">
        <v>243</v>
      </c>
      <c r="U326" s="106">
        <v>8435344982</v>
      </c>
      <c r="V326" s="106">
        <v>29</v>
      </c>
      <c r="W326" s="106" t="s">
        <v>556</v>
      </c>
      <c r="X326" s="106" t="s">
        <v>814</v>
      </c>
      <c r="Y326" s="104">
        <f t="shared" si="10"/>
        <v>290</v>
      </c>
      <c r="Z326" s="42" t="s">
        <v>1489</v>
      </c>
      <c r="AA326" s="42" t="s">
        <v>88</v>
      </c>
      <c r="AB326" s="42" t="s">
        <v>160</v>
      </c>
      <c r="AC326" s="42" t="s">
        <v>220</v>
      </c>
      <c r="AD326" s="66" t="s">
        <v>246</v>
      </c>
    </row>
    <row r="327" spans="1:30">
      <c r="A327" s="66">
        <v>328</v>
      </c>
      <c r="B327" s="66" t="s">
        <v>7</v>
      </c>
      <c r="C327" s="110" t="s">
        <v>531</v>
      </c>
      <c r="D327" s="110" t="s">
        <v>220</v>
      </c>
      <c r="E327" s="138" t="s">
        <v>1490</v>
      </c>
      <c r="F327" s="139" t="s">
        <v>178</v>
      </c>
      <c r="G327" s="110" t="s">
        <v>178</v>
      </c>
      <c r="H327" s="110" t="s">
        <v>809</v>
      </c>
      <c r="I327" s="42">
        <v>750</v>
      </c>
      <c r="J327" s="42">
        <v>4500</v>
      </c>
      <c r="K327" s="110">
        <v>450</v>
      </c>
      <c r="L327" s="102">
        <f t="shared" si="11"/>
        <v>0.1</v>
      </c>
      <c r="M327" s="110" t="s">
        <v>810</v>
      </c>
      <c r="N327" s="110">
        <v>2111</v>
      </c>
      <c r="O327" s="110" t="s">
        <v>1088</v>
      </c>
      <c r="P327" s="103" t="s">
        <v>556</v>
      </c>
      <c r="Q327" s="42"/>
      <c r="R327" s="104" t="s">
        <v>246</v>
      </c>
      <c r="S327" s="106" t="s">
        <v>638</v>
      </c>
      <c r="T327" s="106" t="s">
        <v>1491</v>
      </c>
      <c r="U327" s="106">
        <v>8450058889</v>
      </c>
      <c r="V327" s="106">
        <v>19</v>
      </c>
      <c r="W327" s="106" t="s">
        <v>246</v>
      </c>
      <c r="X327" s="106" t="s">
        <v>817</v>
      </c>
      <c r="Y327" s="104">
        <f t="shared" si="10"/>
        <v>190</v>
      </c>
      <c r="Z327" s="42" t="s">
        <v>1492</v>
      </c>
      <c r="AA327" s="42" t="s">
        <v>177</v>
      </c>
      <c r="AB327" s="42"/>
      <c r="AC327" s="42"/>
      <c r="AD327" s="66" t="s">
        <v>246</v>
      </c>
    </row>
    <row r="328" spans="1:30">
      <c r="A328" s="66">
        <v>329</v>
      </c>
      <c r="B328" s="66" t="s">
        <v>7</v>
      </c>
      <c r="C328" s="110" t="s">
        <v>531</v>
      </c>
      <c r="D328" s="110" t="s">
        <v>220</v>
      </c>
      <c r="E328" s="138" t="s">
        <v>1493</v>
      </c>
      <c r="F328" s="139" t="s">
        <v>177</v>
      </c>
      <c r="G328" s="110" t="s">
        <v>178</v>
      </c>
      <c r="H328" s="110" t="s">
        <v>809</v>
      </c>
      <c r="I328" s="42">
        <v>650</v>
      </c>
      <c r="J328" s="42">
        <v>3900</v>
      </c>
      <c r="K328" s="110">
        <v>600</v>
      </c>
      <c r="L328" s="102">
        <f t="shared" si="11"/>
        <v>0.15384615384615385</v>
      </c>
      <c r="M328" s="110" t="s">
        <v>810</v>
      </c>
      <c r="N328" s="110">
        <v>2233</v>
      </c>
      <c r="O328" s="110" t="s">
        <v>1151</v>
      </c>
      <c r="P328" s="103" t="s">
        <v>556</v>
      </c>
      <c r="Q328" s="42"/>
      <c r="R328" s="104" t="s">
        <v>246</v>
      </c>
      <c r="S328" s="106">
        <v>2121</v>
      </c>
      <c r="T328" s="106" t="s">
        <v>1008</v>
      </c>
      <c r="U328" s="106">
        <v>6262480775</v>
      </c>
      <c r="V328" s="106">
        <v>21</v>
      </c>
      <c r="W328" s="106" t="s">
        <v>556</v>
      </c>
      <c r="X328" s="106" t="s">
        <v>899</v>
      </c>
      <c r="Y328" s="104">
        <f t="shared" si="10"/>
        <v>210</v>
      </c>
      <c r="Z328" s="42" t="s">
        <v>1494</v>
      </c>
      <c r="AA328" s="42" t="s">
        <v>92</v>
      </c>
      <c r="AB328" s="42" t="s">
        <v>160</v>
      </c>
      <c r="AC328" s="42" t="s">
        <v>220</v>
      </c>
      <c r="AD328" s="66" t="s">
        <v>246</v>
      </c>
    </row>
    <row r="329" spans="1:30">
      <c r="A329" s="66">
        <v>330</v>
      </c>
      <c r="B329" s="66" t="s">
        <v>7</v>
      </c>
      <c r="C329" s="110" t="s">
        <v>531</v>
      </c>
      <c r="D329" s="110" t="s">
        <v>220</v>
      </c>
      <c r="E329" s="138" t="s">
        <v>1495</v>
      </c>
      <c r="F329" s="139" t="s">
        <v>177</v>
      </c>
      <c r="G329" s="110" t="s">
        <v>178</v>
      </c>
      <c r="H329" s="110" t="s">
        <v>1087</v>
      </c>
      <c r="I329" s="42">
        <v>700</v>
      </c>
      <c r="J329" s="42">
        <v>4200</v>
      </c>
      <c r="K329" s="110">
        <v>180</v>
      </c>
      <c r="L329" s="102">
        <f t="shared" si="11"/>
        <v>4.2857142857142858E-2</v>
      </c>
      <c r="M329" s="110" t="s">
        <v>810</v>
      </c>
      <c r="N329" s="110">
        <v>2111</v>
      </c>
      <c r="O329" s="110" t="s">
        <v>1122</v>
      </c>
      <c r="P329" s="66" t="s">
        <v>246</v>
      </c>
      <c r="Q329" s="42"/>
      <c r="R329" s="104" t="s">
        <v>246</v>
      </c>
      <c r="S329" s="106">
        <v>2233</v>
      </c>
      <c r="T329" s="106" t="s">
        <v>1496</v>
      </c>
      <c r="U329" s="106">
        <v>7987231892</v>
      </c>
      <c r="V329" s="106">
        <v>21</v>
      </c>
      <c r="W329" s="106" t="s">
        <v>556</v>
      </c>
      <c r="X329" s="130">
        <v>45209</v>
      </c>
      <c r="Y329" s="104">
        <f t="shared" si="10"/>
        <v>210</v>
      </c>
      <c r="Z329" s="42" t="s">
        <v>160</v>
      </c>
      <c r="AA329" s="42"/>
      <c r="AB329" s="42"/>
      <c r="AC329" s="42"/>
      <c r="AD329" s="66" t="s">
        <v>246</v>
      </c>
    </row>
    <row r="330" spans="1:30" ht="15.75">
      <c r="A330" s="66">
        <v>331</v>
      </c>
      <c r="B330" s="66" t="s">
        <v>7</v>
      </c>
      <c r="C330" s="110" t="s">
        <v>531</v>
      </c>
      <c r="D330" s="110" t="s">
        <v>220</v>
      </c>
      <c r="E330" s="141" t="s">
        <v>239</v>
      </c>
      <c r="F330" s="139" t="s">
        <v>177</v>
      </c>
      <c r="G330" s="110" t="s">
        <v>178</v>
      </c>
      <c r="H330" s="110" t="s">
        <v>1087</v>
      </c>
      <c r="I330" s="42">
        <v>600</v>
      </c>
      <c r="J330" s="42">
        <v>3600</v>
      </c>
      <c r="K330" s="110">
        <v>200</v>
      </c>
      <c r="L330" s="102">
        <f t="shared" si="11"/>
        <v>5.5555555555555552E-2</v>
      </c>
      <c r="M330" s="110" t="s">
        <v>810</v>
      </c>
      <c r="N330" s="110">
        <v>2111</v>
      </c>
      <c r="O330" s="110" t="s">
        <v>1088</v>
      </c>
      <c r="P330" s="66" t="s">
        <v>246</v>
      </c>
      <c r="Q330" s="42"/>
      <c r="R330" s="104" t="s">
        <v>246</v>
      </c>
      <c r="S330" s="106">
        <v>2233</v>
      </c>
      <c r="T330" s="106" t="s">
        <v>1497</v>
      </c>
      <c r="U330" s="106">
        <v>8103340175</v>
      </c>
      <c r="V330" s="106">
        <v>26</v>
      </c>
      <c r="W330" s="106" t="s">
        <v>556</v>
      </c>
      <c r="X330" s="106" t="s">
        <v>852</v>
      </c>
      <c r="Y330" s="104">
        <f t="shared" si="10"/>
        <v>260</v>
      </c>
      <c r="Z330" s="42" t="s">
        <v>160</v>
      </c>
      <c r="AA330" s="42"/>
      <c r="AB330" s="42"/>
      <c r="AC330" s="42"/>
      <c r="AD330" s="66" t="s">
        <v>246</v>
      </c>
    </row>
    <row r="331" spans="1:30">
      <c r="A331" s="66">
        <v>332</v>
      </c>
      <c r="B331" s="66" t="s">
        <v>7</v>
      </c>
      <c r="C331" s="110" t="s">
        <v>531</v>
      </c>
      <c r="D331" s="110" t="s">
        <v>220</v>
      </c>
      <c r="E331" s="138" t="s">
        <v>1498</v>
      </c>
      <c r="F331" s="139" t="s">
        <v>177</v>
      </c>
      <c r="G331" s="110" t="s">
        <v>178</v>
      </c>
      <c r="H331" s="110" t="s">
        <v>809</v>
      </c>
      <c r="I331" s="42">
        <v>300</v>
      </c>
      <c r="J331" s="42">
        <v>1800</v>
      </c>
      <c r="K331" s="110">
        <v>300</v>
      </c>
      <c r="L331" s="102">
        <f t="shared" si="11"/>
        <v>0.16666666666666666</v>
      </c>
      <c r="M331" s="110" t="s">
        <v>810</v>
      </c>
      <c r="N331" s="110">
        <v>2233</v>
      </c>
      <c r="O331" s="110" t="s">
        <v>1151</v>
      </c>
      <c r="P331" s="103" t="s">
        <v>556</v>
      </c>
      <c r="Q331" s="42"/>
      <c r="R331" s="104" t="s">
        <v>246</v>
      </c>
      <c r="S331" s="106">
        <v>2233</v>
      </c>
      <c r="T331" s="131" t="s">
        <v>1499</v>
      </c>
      <c r="U331" s="131">
        <v>8815018723</v>
      </c>
      <c r="V331" s="106">
        <v>19</v>
      </c>
      <c r="W331" s="106" t="s">
        <v>556</v>
      </c>
      <c r="X331" s="140">
        <v>45241</v>
      </c>
      <c r="Y331" s="104">
        <f t="shared" si="10"/>
        <v>190</v>
      </c>
      <c r="Z331" s="42" t="s">
        <v>1500</v>
      </c>
      <c r="AA331" s="42"/>
      <c r="AB331" s="42"/>
      <c r="AC331" s="42"/>
      <c r="AD331" s="66" t="s">
        <v>246</v>
      </c>
    </row>
    <row r="332" spans="1:30">
      <c r="A332" s="66">
        <v>333</v>
      </c>
      <c r="B332" s="66" t="s">
        <v>7</v>
      </c>
      <c r="C332" s="110" t="s">
        <v>531</v>
      </c>
      <c r="D332" s="110" t="s">
        <v>220</v>
      </c>
      <c r="E332" s="138" t="s">
        <v>1501</v>
      </c>
      <c r="F332" s="139" t="s">
        <v>178</v>
      </c>
      <c r="G332" s="110" t="s">
        <v>178</v>
      </c>
      <c r="H332" s="110" t="s">
        <v>1087</v>
      </c>
      <c r="I332" s="42">
        <v>500</v>
      </c>
      <c r="J332" s="42">
        <v>3000</v>
      </c>
      <c r="K332" s="110">
        <v>180</v>
      </c>
      <c r="L332" s="102">
        <f t="shared" si="11"/>
        <v>0.06</v>
      </c>
      <c r="M332" s="110" t="s">
        <v>810</v>
      </c>
      <c r="N332" s="110">
        <v>2233</v>
      </c>
      <c r="O332" s="110" t="s">
        <v>1124</v>
      </c>
      <c r="P332" s="66" t="s">
        <v>246</v>
      </c>
      <c r="Q332" s="42"/>
      <c r="R332" s="104" t="s">
        <v>246</v>
      </c>
      <c r="S332" s="106">
        <v>2253</v>
      </c>
      <c r="T332" s="106" t="s">
        <v>1502</v>
      </c>
      <c r="U332" s="106">
        <v>6265232134</v>
      </c>
      <c r="V332" s="106">
        <v>20</v>
      </c>
      <c r="W332" s="106" t="s">
        <v>246</v>
      </c>
      <c r="X332" s="106" t="s">
        <v>817</v>
      </c>
      <c r="Y332" s="104">
        <f t="shared" si="10"/>
        <v>200</v>
      </c>
      <c r="Z332" s="42" t="s">
        <v>476</v>
      </c>
      <c r="AA332" s="42" t="s">
        <v>477</v>
      </c>
      <c r="AB332" s="42" t="s">
        <v>160</v>
      </c>
      <c r="AC332" s="42" t="s">
        <v>220</v>
      </c>
      <c r="AD332" s="66" t="s">
        <v>246</v>
      </c>
    </row>
    <row r="333" spans="1:30">
      <c r="A333" s="66">
        <v>334</v>
      </c>
      <c r="B333" s="66" t="s">
        <v>7</v>
      </c>
      <c r="C333" s="110" t="s">
        <v>531</v>
      </c>
      <c r="D333" s="110" t="s">
        <v>220</v>
      </c>
      <c r="E333" s="138" t="s">
        <v>1503</v>
      </c>
      <c r="F333" s="139" t="s">
        <v>177</v>
      </c>
      <c r="G333" s="110" t="s">
        <v>178</v>
      </c>
      <c r="H333" s="110" t="s">
        <v>809</v>
      </c>
      <c r="I333" s="42">
        <v>300</v>
      </c>
      <c r="J333" s="42">
        <v>1800</v>
      </c>
      <c r="K333" s="110">
        <v>600</v>
      </c>
      <c r="L333" s="102">
        <f t="shared" si="11"/>
        <v>0.33333333333333331</v>
      </c>
      <c r="M333" s="110" t="s">
        <v>810</v>
      </c>
      <c r="N333" s="110">
        <v>2111</v>
      </c>
      <c r="O333" s="110" t="s">
        <v>1122</v>
      </c>
      <c r="P333" s="103" t="s">
        <v>556</v>
      </c>
      <c r="Q333" s="42"/>
      <c r="R333" s="104" t="s">
        <v>246</v>
      </c>
      <c r="S333" s="106">
        <v>2233</v>
      </c>
      <c r="T333" s="106" t="s">
        <v>1504</v>
      </c>
      <c r="U333" s="106" t="s">
        <v>1505</v>
      </c>
      <c r="V333" s="106">
        <v>22</v>
      </c>
      <c r="W333" s="106" t="s">
        <v>1506</v>
      </c>
      <c r="X333" s="130">
        <v>44127</v>
      </c>
      <c r="Y333" s="104">
        <f t="shared" si="10"/>
        <v>220</v>
      </c>
      <c r="Z333" s="42" t="s">
        <v>1474</v>
      </c>
      <c r="AA333" s="42" t="s">
        <v>92</v>
      </c>
      <c r="AB333" s="42" t="s">
        <v>160</v>
      </c>
      <c r="AC333" s="42" t="s">
        <v>220</v>
      </c>
      <c r="AD333" s="66" t="s">
        <v>246</v>
      </c>
    </row>
    <row r="334" spans="1:30">
      <c r="A334" s="66">
        <v>335</v>
      </c>
      <c r="B334" s="66" t="s">
        <v>7</v>
      </c>
      <c r="C334" s="110" t="s">
        <v>531</v>
      </c>
      <c r="D334" s="110" t="s">
        <v>220</v>
      </c>
      <c r="E334" s="138" t="s">
        <v>1507</v>
      </c>
      <c r="F334" s="139" t="s">
        <v>177</v>
      </c>
      <c r="G334" s="110" t="s">
        <v>178</v>
      </c>
      <c r="H334" s="110" t="s">
        <v>809</v>
      </c>
      <c r="I334" s="42">
        <v>300</v>
      </c>
      <c r="J334" s="42">
        <v>1800</v>
      </c>
      <c r="K334" s="110">
        <v>180</v>
      </c>
      <c r="L334" s="102">
        <f t="shared" si="11"/>
        <v>0.1</v>
      </c>
      <c r="M334" s="110" t="s">
        <v>810</v>
      </c>
      <c r="N334" s="110">
        <v>2111</v>
      </c>
      <c r="O334" s="110" t="s">
        <v>1122</v>
      </c>
      <c r="P334" s="103" t="s">
        <v>556</v>
      </c>
      <c r="Q334" s="42"/>
      <c r="R334" s="104" t="s">
        <v>246</v>
      </c>
      <c r="S334" s="106" t="s">
        <v>86</v>
      </c>
      <c r="T334" s="106" t="s">
        <v>1508</v>
      </c>
      <c r="U334" s="106">
        <v>9585358249</v>
      </c>
      <c r="V334" s="106">
        <v>28</v>
      </c>
      <c r="W334" s="106" t="s">
        <v>246</v>
      </c>
      <c r="X334" s="106" t="s">
        <v>841</v>
      </c>
      <c r="Y334" s="104">
        <f t="shared" si="10"/>
        <v>280</v>
      </c>
      <c r="Z334" s="42" t="s">
        <v>151</v>
      </c>
      <c r="AA334" s="42"/>
      <c r="AB334" s="42" t="s">
        <v>160</v>
      </c>
      <c r="AC334" s="42" t="s">
        <v>220</v>
      </c>
      <c r="AD334" s="66" t="s">
        <v>246</v>
      </c>
    </row>
    <row r="335" spans="1:30">
      <c r="A335" s="66">
        <v>336</v>
      </c>
      <c r="B335" s="66" t="s">
        <v>7</v>
      </c>
      <c r="C335" s="110" t="s">
        <v>531</v>
      </c>
      <c r="D335" s="110" t="s">
        <v>220</v>
      </c>
      <c r="E335" s="138" t="s">
        <v>1362</v>
      </c>
      <c r="F335" s="139" t="s">
        <v>177</v>
      </c>
      <c r="G335" s="110" t="s">
        <v>178</v>
      </c>
      <c r="H335" s="110" t="s">
        <v>809</v>
      </c>
      <c r="I335" s="42">
        <v>350</v>
      </c>
      <c r="J335" s="42">
        <v>2100</v>
      </c>
      <c r="K335" s="110">
        <v>600</v>
      </c>
      <c r="L335" s="102">
        <f t="shared" si="11"/>
        <v>0.2857142857142857</v>
      </c>
      <c r="M335" s="110" t="s">
        <v>810</v>
      </c>
      <c r="N335" s="110">
        <v>2233</v>
      </c>
      <c r="O335" s="110" t="s">
        <v>1124</v>
      </c>
      <c r="P335" s="103" t="s">
        <v>556</v>
      </c>
      <c r="Q335" s="42"/>
      <c r="R335" s="104" t="s">
        <v>246</v>
      </c>
      <c r="S335" s="106" t="s">
        <v>86</v>
      </c>
      <c r="T335" s="106" t="s">
        <v>1509</v>
      </c>
      <c r="U335" s="106">
        <v>8435728385</v>
      </c>
      <c r="V335" s="106">
        <v>28</v>
      </c>
      <c r="W335" s="106" t="s">
        <v>556</v>
      </c>
      <c r="X335" s="106" t="s">
        <v>881</v>
      </c>
      <c r="Y335" s="104">
        <f t="shared" si="10"/>
        <v>280</v>
      </c>
      <c r="Z335" s="42" t="s">
        <v>1492</v>
      </c>
      <c r="AA335" s="42"/>
      <c r="AB335" s="42"/>
      <c r="AC335" s="42"/>
      <c r="AD335" s="66" t="s">
        <v>246</v>
      </c>
    </row>
    <row r="336" spans="1:30">
      <c r="A336" s="66">
        <v>337</v>
      </c>
      <c r="B336" s="66" t="s">
        <v>7</v>
      </c>
      <c r="C336" s="110" t="s">
        <v>531</v>
      </c>
      <c r="D336" s="110" t="s">
        <v>220</v>
      </c>
      <c r="E336" s="138" t="s">
        <v>1510</v>
      </c>
      <c r="F336" s="139" t="s">
        <v>177</v>
      </c>
      <c r="G336" s="110" t="s">
        <v>178</v>
      </c>
      <c r="H336" s="110" t="s">
        <v>1087</v>
      </c>
      <c r="I336" s="42">
        <v>400</v>
      </c>
      <c r="J336" s="42">
        <v>2400</v>
      </c>
      <c r="K336" s="110">
        <v>180</v>
      </c>
      <c r="L336" s="102">
        <f t="shared" si="11"/>
        <v>7.4999999999999997E-2</v>
      </c>
      <c r="M336" s="110" t="s">
        <v>810</v>
      </c>
      <c r="N336" s="110">
        <v>2233</v>
      </c>
      <c r="O336" s="110" t="s">
        <v>1151</v>
      </c>
      <c r="P336" s="66" t="s">
        <v>246</v>
      </c>
      <c r="Q336" s="42"/>
      <c r="R336" s="104" t="s">
        <v>246</v>
      </c>
      <c r="S336" s="106">
        <v>2111</v>
      </c>
      <c r="T336" s="106" t="s">
        <v>1511</v>
      </c>
      <c r="U336" s="106">
        <v>7828114412</v>
      </c>
      <c r="V336" s="106">
        <v>26</v>
      </c>
      <c r="W336" s="106" t="s">
        <v>556</v>
      </c>
      <c r="X336" s="106" t="s">
        <v>891</v>
      </c>
      <c r="Y336" s="104">
        <f t="shared" si="10"/>
        <v>260</v>
      </c>
      <c r="Z336" s="42" t="s">
        <v>1472</v>
      </c>
      <c r="AA336" s="42" t="s">
        <v>220</v>
      </c>
      <c r="AB336" s="42" t="s">
        <v>160</v>
      </c>
      <c r="AC336" s="42" t="s">
        <v>220</v>
      </c>
      <c r="AD336" s="66" t="s">
        <v>246</v>
      </c>
    </row>
    <row r="337" spans="1:30" ht="15.75">
      <c r="A337" s="66">
        <v>338</v>
      </c>
      <c r="B337" s="66" t="s">
        <v>7</v>
      </c>
      <c r="C337" s="110" t="s">
        <v>531</v>
      </c>
      <c r="D337" s="110" t="s">
        <v>220</v>
      </c>
      <c r="E337" s="141" t="s">
        <v>240</v>
      </c>
      <c r="F337" s="139" t="s">
        <v>177</v>
      </c>
      <c r="G337" s="110" t="s">
        <v>178</v>
      </c>
      <c r="H337" s="110" t="s">
        <v>809</v>
      </c>
      <c r="I337" s="42">
        <v>500</v>
      </c>
      <c r="J337" s="42">
        <v>3000</v>
      </c>
      <c r="K337" s="110">
        <v>105</v>
      </c>
      <c r="L337" s="102">
        <f t="shared" si="11"/>
        <v>3.5000000000000003E-2</v>
      </c>
      <c r="M337" s="110" t="s">
        <v>810</v>
      </c>
      <c r="N337" s="110">
        <v>2111</v>
      </c>
      <c r="O337" s="110" t="s">
        <v>1088</v>
      </c>
      <c r="P337" s="103" t="s">
        <v>556</v>
      </c>
      <c r="Q337" s="42"/>
      <c r="R337" s="104" t="s">
        <v>246</v>
      </c>
      <c r="S337" s="106">
        <v>2111</v>
      </c>
      <c r="T337" s="106" t="s">
        <v>1512</v>
      </c>
      <c r="U337" s="106">
        <v>6266424234</v>
      </c>
      <c r="V337" s="106">
        <v>21</v>
      </c>
      <c r="W337" s="106" t="s">
        <v>556</v>
      </c>
      <c r="X337" s="130">
        <v>43396</v>
      </c>
      <c r="Y337" s="104">
        <f t="shared" si="10"/>
        <v>210</v>
      </c>
      <c r="Z337" s="42" t="s">
        <v>1513</v>
      </c>
      <c r="AA337" s="42" t="s">
        <v>1514</v>
      </c>
      <c r="AB337" s="42" t="s">
        <v>160</v>
      </c>
      <c r="AC337" s="42" t="s">
        <v>220</v>
      </c>
      <c r="AD337" s="66" t="s">
        <v>246</v>
      </c>
    </row>
    <row r="338" spans="1:30">
      <c r="A338" s="66">
        <v>339</v>
      </c>
      <c r="B338" s="66" t="s">
        <v>7</v>
      </c>
      <c r="C338" s="110" t="s">
        <v>531</v>
      </c>
      <c r="D338" s="110" t="s">
        <v>220</v>
      </c>
      <c r="E338" s="138" t="s">
        <v>1515</v>
      </c>
      <c r="F338" s="139" t="s">
        <v>177</v>
      </c>
      <c r="G338" s="110" t="s">
        <v>178</v>
      </c>
      <c r="H338" s="110" t="s">
        <v>809</v>
      </c>
      <c r="I338" s="42">
        <v>450</v>
      </c>
      <c r="J338" s="42">
        <v>2700</v>
      </c>
      <c r="K338" s="110">
        <v>600</v>
      </c>
      <c r="L338" s="102">
        <f t="shared" si="11"/>
        <v>0.22222222222222221</v>
      </c>
      <c r="M338" s="110" t="s">
        <v>810</v>
      </c>
      <c r="N338" s="110">
        <v>2111</v>
      </c>
      <c r="O338" s="110" t="s">
        <v>1093</v>
      </c>
      <c r="P338" s="103" t="s">
        <v>556</v>
      </c>
      <c r="Q338" s="42"/>
      <c r="R338" s="104" t="s">
        <v>246</v>
      </c>
      <c r="S338" s="106" t="s">
        <v>86</v>
      </c>
      <c r="T338" s="106" t="s">
        <v>1516</v>
      </c>
      <c r="U338" s="106">
        <v>9399560924</v>
      </c>
      <c r="V338" s="106">
        <v>24</v>
      </c>
      <c r="W338" s="106" t="s">
        <v>556</v>
      </c>
      <c r="X338" s="106" t="s">
        <v>830</v>
      </c>
      <c r="Y338" s="104">
        <f t="shared" si="10"/>
        <v>240</v>
      </c>
      <c r="Z338" s="42" t="s">
        <v>1517</v>
      </c>
      <c r="AA338" s="42" t="s">
        <v>1518</v>
      </c>
      <c r="AB338" s="42" t="s">
        <v>160</v>
      </c>
      <c r="AC338" s="42" t="s">
        <v>220</v>
      </c>
      <c r="AD338" s="66" t="s">
        <v>246</v>
      </c>
    </row>
    <row r="339" spans="1:30">
      <c r="A339" s="66">
        <v>340</v>
      </c>
      <c r="B339" s="66" t="s">
        <v>7</v>
      </c>
      <c r="C339" s="110" t="s">
        <v>531</v>
      </c>
      <c r="D339" s="110" t="s">
        <v>220</v>
      </c>
      <c r="E339" s="138" t="s">
        <v>1519</v>
      </c>
      <c r="F339" s="139" t="s">
        <v>177</v>
      </c>
      <c r="G339" s="110" t="s">
        <v>178</v>
      </c>
      <c r="H339" s="110" t="s">
        <v>809</v>
      </c>
      <c r="I339" s="42">
        <v>500</v>
      </c>
      <c r="J339" s="42">
        <v>3000</v>
      </c>
      <c r="K339" s="110">
        <v>180</v>
      </c>
      <c r="L339" s="102">
        <f t="shared" si="11"/>
        <v>0.06</v>
      </c>
      <c r="M339" s="110" t="s">
        <v>810</v>
      </c>
      <c r="N339" s="110">
        <v>2111</v>
      </c>
      <c r="O339" s="110" t="s">
        <v>1088</v>
      </c>
      <c r="P339" s="103" t="s">
        <v>556</v>
      </c>
      <c r="Q339" s="42"/>
      <c r="R339" s="104" t="s">
        <v>246</v>
      </c>
      <c r="S339" s="106" t="s">
        <v>1520</v>
      </c>
      <c r="T339" s="106" t="s">
        <v>1502</v>
      </c>
      <c r="U339" s="106">
        <v>6265232134</v>
      </c>
      <c r="V339" s="106">
        <v>23</v>
      </c>
      <c r="W339" s="106" t="s">
        <v>556</v>
      </c>
      <c r="X339" s="130">
        <v>45026</v>
      </c>
      <c r="Y339" s="104">
        <f t="shared" si="10"/>
        <v>230</v>
      </c>
      <c r="Z339" s="42" t="s">
        <v>1451</v>
      </c>
      <c r="AA339" s="42" t="s">
        <v>177</v>
      </c>
      <c r="AB339" s="42" t="s">
        <v>160</v>
      </c>
      <c r="AC339" s="42" t="s">
        <v>220</v>
      </c>
      <c r="AD339" s="66" t="s">
        <v>246</v>
      </c>
    </row>
    <row r="340" spans="1:30">
      <c r="A340" s="66">
        <v>341</v>
      </c>
      <c r="B340" s="66" t="s">
        <v>7</v>
      </c>
      <c r="C340" s="110" t="s">
        <v>531</v>
      </c>
      <c r="D340" s="110" t="s">
        <v>220</v>
      </c>
      <c r="E340" s="138" t="s">
        <v>1521</v>
      </c>
      <c r="F340" s="139" t="s">
        <v>177</v>
      </c>
      <c r="G340" s="110" t="s">
        <v>178</v>
      </c>
      <c r="H340" s="110" t="s">
        <v>809</v>
      </c>
      <c r="I340" s="42">
        <v>450</v>
      </c>
      <c r="J340" s="42">
        <v>2700</v>
      </c>
      <c r="K340" s="110">
        <v>105</v>
      </c>
      <c r="L340" s="102">
        <f t="shared" si="11"/>
        <v>3.888888888888889E-2</v>
      </c>
      <c r="M340" s="110" t="s">
        <v>810</v>
      </c>
      <c r="N340" s="110">
        <v>2233</v>
      </c>
      <c r="O340" s="110" t="s">
        <v>1151</v>
      </c>
      <c r="P340" s="103" t="s">
        <v>556</v>
      </c>
      <c r="Q340" s="42"/>
      <c r="R340" s="104" t="s">
        <v>246</v>
      </c>
      <c r="S340" s="106">
        <v>2111</v>
      </c>
      <c r="T340" s="106" t="s">
        <v>1522</v>
      </c>
      <c r="U340" s="106">
        <v>8889222694</v>
      </c>
      <c r="V340" s="106">
        <v>26</v>
      </c>
      <c r="W340" s="106" t="s">
        <v>556</v>
      </c>
      <c r="X340" s="106" t="s">
        <v>817</v>
      </c>
      <c r="Y340" s="104">
        <f t="shared" si="10"/>
        <v>260</v>
      </c>
      <c r="Z340" s="42" t="s">
        <v>1523</v>
      </c>
      <c r="AA340" s="42" t="s">
        <v>177</v>
      </c>
      <c r="AB340" s="42" t="s">
        <v>160</v>
      </c>
      <c r="AC340" s="42" t="s">
        <v>220</v>
      </c>
      <c r="AD340" s="66" t="s">
        <v>246</v>
      </c>
    </row>
    <row r="341" spans="1:30">
      <c r="A341" s="66">
        <v>342</v>
      </c>
      <c r="B341" s="66" t="s">
        <v>7</v>
      </c>
      <c r="C341" s="110" t="s">
        <v>531</v>
      </c>
      <c r="D341" s="110" t="s">
        <v>220</v>
      </c>
      <c r="E341" s="138" t="s">
        <v>1524</v>
      </c>
      <c r="F341" s="139" t="s">
        <v>177</v>
      </c>
      <c r="G341" s="110" t="s">
        <v>178</v>
      </c>
      <c r="H341" s="110" t="s">
        <v>809</v>
      </c>
      <c r="I341" s="42">
        <v>350</v>
      </c>
      <c r="J341" s="42">
        <v>2100</v>
      </c>
      <c r="K341" s="110">
        <v>180</v>
      </c>
      <c r="L341" s="102">
        <f t="shared" si="11"/>
        <v>8.5714285714285715E-2</v>
      </c>
      <c r="M341" s="110" t="s">
        <v>810</v>
      </c>
      <c r="N341" s="110">
        <v>2111</v>
      </c>
      <c r="O341" s="110" t="s">
        <v>1093</v>
      </c>
      <c r="P341" s="103" t="s">
        <v>556</v>
      </c>
      <c r="Q341" s="42"/>
      <c r="R341" s="104" t="s">
        <v>246</v>
      </c>
      <c r="S341" s="106">
        <v>2111</v>
      </c>
      <c r="T341" s="106" t="s">
        <v>1525</v>
      </c>
      <c r="U341" s="106">
        <v>6263539996</v>
      </c>
      <c r="V341" s="106">
        <v>26</v>
      </c>
      <c r="W341" s="106" t="s">
        <v>932</v>
      </c>
      <c r="X341" s="106" t="s">
        <v>852</v>
      </c>
      <c r="Y341" s="104">
        <f t="shared" si="10"/>
        <v>260</v>
      </c>
      <c r="Z341" s="42" t="s">
        <v>1500</v>
      </c>
      <c r="AA341" s="42" t="s">
        <v>1526</v>
      </c>
      <c r="AB341" s="42"/>
      <c r="AC341" s="42"/>
      <c r="AD341" s="66" t="s">
        <v>246</v>
      </c>
    </row>
    <row r="342" spans="1:30">
      <c r="A342" s="66">
        <v>343</v>
      </c>
      <c r="B342" s="66" t="s">
        <v>7</v>
      </c>
      <c r="C342" s="110" t="s">
        <v>531</v>
      </c>
      <c r="D342" s="110" t="s">
        <v>220</v>
      </c>
      <c r="E342" s="138" t="s">
        <v>1527</v>
      </c>
      <c r="F342" s="139" t="s">
        <v>177</v>
      </c>
      <c r="G342" s="110" t="s">
        <v>178</v>
      </c>
      <c r="H342" s="110" t="s">
        <v>1087</v>
      </c>
      <c r="I342" s="42">
        <v>600</v>
      </c>
      <c r="J342" s="42">
        <v>3600</v>
      </c>
      <c r="K342" s="110">
        <v>180</v>
      </c>
      <c r="L342" s="102">
        <f t="shared" si="11"/>
        <v>0.05</v>
      </c>
      <c r="M342" s="110" t="s">
        <v>810</v>
      </c>
      <c r="N342" s="110">
        <v>2111</v>
      </c>
      <c r="O342" s="110" t="s">
        <v>1093</v>
      </c>
      <c r="P342" s="66" t="s">
        <v>246</v>
      </c>
      <c r="Q342" s="42"/>
      <c r="R342" s="104" t="s">
        <v>246</v>
      </c>
      <c r="S342" s="106" t="s">
        <v>86</v>
      </c>
      <c r="T342" s="106" t="s">
        <v>1528</v>
      </c>
      <c r="U342" s="106">
        <v>6261161956</v>
      </c>
      <c r="V342" s="106">
        <v>23</v>
      </c>
      <c r="W342" s="106" t="s">
        <v>556</v>
      </c>
      <c r="X342" s="106" t="s">
        <v>1529</v>
      </c>
      <c r="Y342" s="104">
        <f t="shared" ref="Y342:Y367" si="12">V342*10</f>
        <v>230</v>
      </c>
      <c r="Z342" s="42" t="s">
        <v>1530</v>
      </c>
      <c r="AA342" s="42" t="s">
        <v>220</v>
      </c>
      <c r="AB342" s="42" t="s">
        <v>160</v>
      </c>
      <c r="AC342" s="42" t="s">
        <v>220</v>
      </c>
      <c r="AD342" s="66" t="s">
        <v>246</v>
      </c>
    </row>
    <row r="343" spans="1:30">
      <c r="A343" s="66">
        <v>344</v>
      </c>
      <c r="B343" s="66" t="s">
        <v>7</v>
      </c>
      <c r="C343" s="110" t="s">
        <v>531</v>
      </c>
      <c r="D343" s="110" t="s">
        <v>220</v>
      </c>
      <c r="E343" s="138" t="s">
        <v>1531</v>
      </c>
      <c r="F343" s="139" t="s">
        <v>177</v>
      </c>
      <c r="G343" s="110" t="s">
        <v>178</v>
      </c>
      <c r="H343" s="110" t="s">
        <v>809</v>
      </c>
      <c r="I343" s="42">
        <v>450</v>
      </c>
      <c r="J343" s="42">
        <v>2700</v>
      </c>
      <c r="K343" s="110">
        <v>180</v>
      </c>
      <c r="L343" s="102">
        <f t="shared" si="11"/>
        <v>6.6666666666666666E-2</v>
      </c>
      <c r="M343" s="110" t="s">
        <v>810</v>
      </c>
      <c r="N343" s="110">
        <v>2233</v>
      </c>
      <c r="O343" s="110" t="s">
        <v>1124</v>
      </c>
      <c r="P343" s="103" t="s">
        <v>556</v>
      </c>
      <c r="Q343" s="42"/>
      <c r="R343" s="104" t="s">
        <v>246</v>
      </c>
      <c r="S343" s="106">
        <v>2233</v>
      </c>
      <c r="T343" s="106" t="s">
        <v>1532</v>
      </c>
      <c r="U343" s="106">
        <v>9617450784</v>
      </c>
      <c r="V343" s="106">
        <v>24</v>
      </c>
      <c r="W343" s="106" t="s">
        <v>556</v>
      </c>
      <c r="X343" s="106" t="s">
        <v>817</v>
      </c>
      <c r="Y343" s="104">
        <f t="shared" si="12"/>
        <v>240</v>
      </c>
      <c r="Z343" s="42" t="s">
        <v>1472</v>
      </c>
      <c r="AA343" s="42" t="s">
        <v>91</v>
      </c>
      <c r="AB343" s="42" t="s">
        <v>160</v>
      </c>
      <c r="AC343" s="42" t="s">
        <v>220</v>
      </c>
      <c r="AD343" s="66" t="s">
        <v>246</v>
      </c>
    </row>
    <row r="344" spans="1:30">
      <c r="A344" s="66">
        <v>345</v>
      </c>
      <c r="B344" s="66" t="s">
        <v>7</v>
      </c>
      <c r="C344" s="110" t="s">
        <v>531</v>
      </c>
      <c r="D344" s="110" t="s">
        <v>220</v>
      </c>
      <c r="E344" s="138" t="s">
        <v>1533</v>
      </c>
      <c r="F344" s="139" t="s">
        <v>177</v>
      </c>
      <c r="G344" s="110" t="s">
        <v>178</v>
      </c>
      <c r="H344" s="110" t="s">
        <v>809</v>
      </c>
      <c r="I344" s="42">
        <v>500</v>
      </c>
      <c r="J344" s="42">
        <v>3000</v>
      </c>
      <c r="K344" s="110">
        <v>180</v>
      </c>
      <c r="L344" s="102">
        <f t="shared" si="11"/>
        <v>0.06</v>
      </c>
      <c r="M344" s="110" t="s">
        <v>810</v>
      </c>
      <c r="N344" s="110">
        <v>2233</v>
      </c>
      <c r="O344" s="110" t="s">
        <v>1124</v>
      </c>
      <c r="P344" s="103" t="s">
        <v>556</v>
      </c>
      <c r="Q344" s="42"/>
      <c r="R344" s="104" t="s">
        <v>246</v>
      </c>
      <c r="S344" s="106">
        <v>2111</v>
      </c>
      <c r="T344" s="106" t="s">
        <v>1534</v>
      </c>
      <c r="U344" s="106">
        <v>7964907808</v>
      </c>
      <c r="V344" s="106">
        <v>47</v>
      </c>
      <c r="W344" s="106" t="s">
        <v>556</v>
      </c>
      <c r="X344" s="106" t="s">
        <v>902</v>
      </c>
      <c r="Y344" s="104">
        <f t="shared" si="12"/>
        <v>470</v>
      </c>
      <c r="Z344" s="42" t="s">
        <v>151</v>
      </c>
      <c r="AA344" s="42" t="s">
        <v>220</v>
      </c>
      <c r="AB344" s="42" t="s">
        <v>160</v>
      </c>
      <c r="AC344" s="42" t="s">
        <v>220</v>
      </c>
      <c r="AD344" s="66" t="s">
        <v>246</v>
      </c>
    </row>
    <row r="345" spans="1:30">
      <c r="A345" s="66">
        <v>346</v>
      </c>
      <c r="B345" s="66" t="s">
        <v>7</v>
      </c>
      <c r="C345" s="110" t="s">
        <v>531</v>
      </c>
      <c r="D345" s="110" t="s">
        <v>220</v>
      </c>
      <c r="E345" s="138" t="s">
        <v>1535</v>
      </c>
      <c r="F345" s="139" t="s">
        <v>177</v>
      </c>
      <c r="G345" s="110" t="s">
        <v>178</v>
      </c>
      <c r="H345" s="110" t="s">
        <v>809</v>
      </c>
      <c r="I345" s="42">
        <v>450</v>
      </c>
      <c r="J345" s="42">
        <v>2700</v>
      </c>
      <c r="K345" s="110">
        <v>300</v>
      </c>
      <c r="L345" s="102">
        <f t="shared" si="11"/>
        <v>0.1111111111111111</v>
      </c>
      <c r="M345" s="110" t="s">
        <v>810</v>
      </c>
      <c r="N345" s="110">
        <v>2111</v>
      </c>
      <c r="O345" s="110" t="s">
        <v>1088</v>
      </c>
      <c r="P345" s="103" t="s">
        <v>556</v>
      </c>
      <c r="Q345" s="42"/>
      <c r="R345" s="104" t="s">
        <v>246</v>
      </c>
      <c r="S345" s="106">
        <v>2233</v>
      </c>
      <c r="T345" s="106" t="s">
        <v>1536</v>
      </c>
      <c r="U345" s="106">
        <v>9340941500</v>
      </c>
      <c r="V345" s="106">
        <v>19</v>
      </c>
      <c r="W345" s="106" t="s">
        <v>1506</v>
      </c>
      <c r="X345" s="130">
        <v>43761</v>
      </c>
      <c r="Y345" s="104">
        <f t="shared" si="12"/>
        <v>190</v>
      </c>
      <c r="Z345" s="42" t="s">
        <v>476</v>
      </c>
      <c r="AA345" s="42" t="s">
        <v>477</v>
      </c>
      <c r="AB345" s="42" t="s">
        <v>160</v>
      </c>
      <c r="AC345" s="42" t="s">
        <v>220</v>
      </c>
      <c r="AD345" s="66" t="s">
        <v>246</v>
      </c>
    </row>
    <row r="346" spans="1:30">
      <c r="A346" s="66">
        <v>347</v>
      </c>
      <c r="B346" s="66" t="s">
        <v>7</v>
      </c>
      <c r="C346" s="110" t="s">
        <v>531</v>
      </c>
      <c r="D346" s="110" t="s">
        <v>220</v>
      </c>
      <c r="E346" s="138" t="s">
        <v>1537</v>
      </c>
      <c r="F346" s="139" t="s">
        <v>177</v>
      </c>
      <c r="G346" s="110" t="s">
        <v>178</v>
      </c>
      <c r="H346" s="110" t="s">
        <v>809</v>
      </c>
      <c r="I346" s="42">
        <v>500</v>
      </c>
      <c r="J346" s="42">
        <v>3000</v>
      </c>
      <c r="K346" s="110">
        <v>180</v>
      </c>
      <c r="L346" s="102">
        <f t="shared" si="11"/>
        <v>0.06</v>
      </c>
      <c r="M346" s="110" t="s">
        <v>810</v>
      </c>
      <c r="N346" s="110">
        <v>2111</v>
      </c>
      <c r="O346" s="110" t="s">
        <v>1122</v>
      </c>
      <c r="P346" s="103" t="s">
        <v>556</v>
      </c>
      <c r="Q346" s="42"/>
      <c r="R346" s="104" t="s">
        <v>246</v>
      </c>
      <c r="S346" s="106">
        <v>2233</v>
      </c>
      <c r="T346" s="131" t="s">
        <v>1538</v>
      </c>
      <c r="U346" s="131">
        <v>6264644768</v>
      </c>
      <c r="V346" s="106">
        <v>22</v>
      </c>
      <c r="W346" s="106" t="s">
        <v>556</v>
      </c>
      <c r="X346" s="130">
        <v>45088</v>
      </c>
      <c r="Y346" s="104">
        <f t="shared" si="12"/>
        <v>220</v>
      </c>
      <c r="Z346" s="42" t="s">
        <v>937</v>
      </c>
      <c r="AA346" s="42" t="s">
        <v>1539</v>
      </c>
      <c r="AB346" s="42" t="s">
        <v>160</v>
      </c>
      <c r="AC346" s="42" t="s">
        <v>220</v>
      </c>
      <c r="AD346" s="66" t="s">
        <v>246</v>
      </c>
    </row>
    <row r="347" spans="1:30">
      <c r="A347" s="66">
        <v>348</v>
      </c>
      <c r="B347" s="66" t="s">
        <v>7</v>
      </c>
      <c r="C347" s="110" t="s">
        <v>531</v>
      </c>
      <c r="D347" s="110" t="s">
        <v>220</v>
      </c>
      <c r="E347" s="138" t="s">
        <v>1540</v>
      </c>
      <c r="F347" s="139" t="s">
        <v>177</v>
      </c>
      <c r="G347" s="110" t="s">
        <v>178</v>
      </c>
      <c r="H347" s="110" t="s">
        <v>809</v>
      </c>
      <c r="I347" s="42">
        <v>250</v>
      </c>
      <c r="J347" s="42">
        <v>1500</v>
      </c>
      <c r="K347" s="110">
        <v>600</v>
      </c>
      <c r="L347" s="102">
        <f t="shared" si="11"/>
        <v>0.4</v>
      </c>
      <c r="M347" s="110" t="s">
        <v>810</v>
      </c>
      <c r="N347" s="110">
        <v>2111</v>
      </c>
      <c r="O347" s="110" t="s">
        <v>1093</v>
      </c>
      <c r="P347" s="103" t="s">
        <v>556</v>
      </c>
      <c r="Q347" s="42"/>
      <c r="R347" s="104" t="s">
        <v>246</v>
      </c>
      <c r="S347" s="106">
        <v>2233</v>
      </c>
      <c r="T347" s="131" t="s">
        <v>1541</v>
      </c>
      <c r="U347" s="131">
        <v>8875651293</v>
      </c>
      <c r="V347" s="106">
        <v>16</v>
      </c>
      <c r="W347" s="106" t="s">
        <v>556</v>
      </c>
      <c r="X347" s="130">
        <v>45241</v>
      </c>
      <c r="Y347" s="104">
        <f t="shared" si="12"/>
        <v>160</v>
      </c>
      <c r="Z347" s="42" t="s">
        <v>1523</v>
      </c>
      <c r="AA347" s="42" t="s">
        <v>1539</v>
      </c>
      <c r="AB347" s="42" t="s">
        <v>160</v>
      </c>
      <c r="AC347" s="42" t="s">
        <v>220</v>
      </c>
      <c r="AD347" s="66" t="s">
        <v>246</v>
      </c>
    </row>
    <row r="348" spans="1:30">
      <c r="A348" s="66">
        <v>349</v>
      </c>
      <c r="B348" s="66" t="s">
        <v>7</v>
      </c>
      <c r="C348" s="110" t="s">
        <v>531</v>
      </c>
      <c r="D348" s="110" t="s">
        <v>220</v>
      </c>
      <c r="E348" s="138" t="s">
        <v>883</v>
      </c>
      <c r="F348" s="139" t="s">
        <v>177</v>
      </c>
      <c r="G348" s="110" t="s">
        <v>178</v>
      </c>
      <c r="H348" s="110" t="s">
        <v>1087</v>
      </c>
      <c r="I348" s="42">
        <v>650</v>
      </c>
      <c r="J348" s="42">
        <v>3900</v>
      </c>
      <c r="K348" s="110">
        <v>300</v>
      </c>
      <c r="L348" s="102">
        <f t="shared" si="11"/>
        <v>7.6923076923076927E-2</v>
      </c>
      <c r="M348" s="110" t="s">
        <v>810</v>
      </c>
      <c r="N348" s="110">
        <v>2233</v>
      </c>
      <c r="O348" s="110" t="s">
        <v>1124</v>
      </c>
      <c r="P348" s="66" t="s">
        <v>246</v>
      </c>
      <c r="Q348" s="42"/>
      <c r="R348" s="104" t="s">
        <v>246</v>
      </c>
      <c r="S348" s="106">
        <v>2233</v>
      </c>
      <c r="T348" s="106" t="s">
        <v>1542</v>
      </c>
      <c r="U348" s="106">
        <v>9617535840</v>
      </c>
      <c r="V348" s="106">
        <v>46</v>
      </c>
      <c r="W348" s="106" t="s">
        <v>556</v>
      </c>
      <c r="X348" s="130">
        <v>45209</v>
      </c>
      <c r="Y348" s="104">
        <f t="shared" si="12"/>
        <v>460</v>
      </c>
      <c r="Z348" s="42" t="s">
        <v>454</v>
      </c>
      <c r="AA348" s="42" t="s">
        <v>178</v>
      </c>
      <c r="AB348" s="42" t="s">
        <v>160</v>
      </c>
      <c r="AC348" s="42" t="s">
        <v>220</v>
      </c>
      <c r="AD348" s="66" t="s">
        <v>246</v>
      </c>
    </row>
    <row r="349" spans="1:30">
      <c r="A349" s="66">
        <v>350</v>
      </c>
      <c r="B349" s="66" t="s">
        <v>7</v>
      </c>
      <c r="C349" s="110" t="s">
        <v>531</v>
      </c>
      <c r="D349" s="110" t="s">
        <v>220</v>
      </c>
      <c r="E349" s="138" t="s">
        <v>1543</v>
      </c>
      <c r="F349" s="139" t="s">
        <v>177</v>
      </c>
      <c r="G349" s="110" t="s">
        <v>178</v>
      </c>
      <c r="H349" s="110" t="s">
        <v>1087</v>
      </c>
      <c r="I349" s="42">
        <v>450</v>
      </c>
      <c r="J349" s="42">
        <v>2700</v>
      </c>
      <c r="K349" s="110">
        <v>300</v>
      </c>
      <c r="L349" s="102">
        <f t="shared" si="11"/>
        <v>0.1111111111111111</v>
      </c>
      <c r="M349" s="110" t="s">
        <v>810</v>
      </c>
      <c r="N349" s="110">
        <v>2111</v>
      </c>
      <c r="O349" s="110" t="s">
        <v>1088</v>
      </c>
      <c r="P349" s="66" t="s">
        <v>246</v>
      </c>
      <c r="Q349" s="42"/>
      <c r="R349" s="104" t="s">
        <v>246</v>
      </c>
      <c r="S349" s="106" t="s">
        <v>86</v>
      </c>
      <c r="T349" s="106" t="s">
        <v>1544</v>
      </c>
      <c r="U349" s="106">
        <v>9343165257</v>
      </c>
      <c r="V349" s="106">
        <v>27</v>
      </c>
      <c r="W349" s="106" t="s">
        <v>556</v>
      </c>
      <c r="X349" s="130">
        <v>45117</v>
      </c>
      <c r="Y349" s="104">
        <f t="shared" si="12"/>
        <v>270</v>
      </c>
      <c r="Z349" s="42" t="s">
        <v>150</v>
      </c>
      <c r="AA349" s="42" t="s">
        <v>238</v>
      </c>
      <c r="AB349" s="42" t="s">
        <v>160</v>
      </c>
      <c r="AC349" s="42" t="s">
        <v>220</v>
      </c>
      <c r="AD349" s="66" t="s">
        <v>246</v>
      </c>
    </row>
    <row r="350" spans="1:30">
      <c r="A350" s="66">
        <v>351</v>
      </c>
      <c r="B350" s="66" t="s">
        <v>7</v>
      </c>
      <c r="C350" s="110" t="s">
        <v>531</v>
      </c>
      <c r="D350" s="110" t="s">
        <v>220</v>
      </c>
      <c r="E350" s="138" t="s">
        <v>119</v>
      </c>
      <c r="F350" s="139" t="s">
        <v>177</v>
      </c>
      <c r="G350" s="110" t="s">
        <v>178</v>
      </c>
      <c r="H350" s="110" t="s">
        <v>1087</v>
      </c>
      <c r="I350" s="42">
        <v>450</v>
      </c>
      <c r="J350" s="42">
        <v>2700</v>
      </c>
      <c r="K350" s="110">
        <v>600</v>
      </c>
      <c r="L350" s="102">
        <f t="shared" si="11"/>
        <v>0.22222222222222221</v>
      </c>
      <c r="M350" s="110" t="s">
        <v>810</v>
      </c>
      <c r="N350" s="110">
        <v>2111</v>
      </c>
      <c r="O350" s="110" t="s">
        <v>1088</v>
      </c>
      <c r="P350" s="66" t="s">
        <v>246</v>
      </c>
      <c r="Q350" s="42"/>
      <c r="R350" s="104" t="s">
        <v>246</v>
      </c>
      <c r="S350" s="106">
        <v>2253</v>
      </c>
      <c r="T350" s="106" t="s">
        <v>1545</v>
      </c>
      <c r="U350" s="106">
        <v>6266948700</v>
      </c>
      <c r="V350" s="106">
        <v>26</v>
      </c>
      <c r="W350" s="106" t="s">
        <v>246</v>
      </c>
      <c r="X350" s="106" t="s">
        <v>868</v>
      </c>
      <c r="Y350" s="104">
        <f t="shared" si="12"/>
        <v>260</v>
      </c>
      <c r="Z350" s="42" t="s">
        <v>150</v>
      </c>
      <c r="AA350" s="42" t="s">
        <v>238</v>
      </c>
      <c r="AB350" s="42" t="s">
        <v>160</v>
      </c>
      <c r="AC350" s="42" t="s">
        <v>220</v>
      </c>
      <c r="AD350" s="66" t="s">
        <v>246</v>
      </c>
    </row>
    <row r="351" spans="1:30">
      <c r="A351" s="66">
        <v>352</v>
      </c>
      <c r="B351" s="66" t="s">
        <v>7</v>
      </c>
      <c r="C351" s="110" t="s">
        <v>531</v>
      </c>
      <c r="D351" s="110" t="s">
        <v>220</v>
      </c>
      <c r="E351" s="138" t="s">
        <v>1546</v>
      </c>
      <c r="F351" s="139" t="s">
        <v>177</v>
      </c>
      <c r="G351" s="110" t="s">
        <v>178</v>
      </c>
      <c r="H351" s="110" t="s">
        <v>809</v>
      </c>
      <c r="I351" s="42">
        <v>500</v>
      </c>
      <c r="J351" s="42">
        <v>3000</v>
      </c>
      <c r="K351" s="110">
        <v>600</v>
      </c>
      <c r="L351" s="102">
        <f t="shared" si="11"/>
        <v>0.2</v>
      </c>
      <c r="M351" s="110" t="s">
        <v>810</v>
      </c>
      <c r="N351" s="110">
        <v>2111</v>
      </c>
      <c r="O351" s="110" t="s">
        <v>1088</v>
      </c>
      <c r="P351" s="103" t="s">
        <v>556</v>
      </c>
      <c r="Q351" s="42"/>
      <c r="R351" s="104" t="s">
        <v>246</v>
      </c>
      <c r="S351" s="106">
        <v>2253</v>
      </c>
      <c r="T351" s="106" t="s">
        <v>1547</v>
      </c>
      <c r="U351" s="106">
        <v>6263404227</v>
      </c>
      <c r="V351" s="106">
        <v>21</v>
      </c>
      <c r="W351" s="106" t="s">
        <v>932</v>
      </c>
      <c r="X351" s="130" t="s">
        <v>928</v>
      </c>
      <c r="Y351" s="104">
        <f t="shared" si="12"/>
        <v>210</v>
      </c>
      <c r="Z351" s="42" t="s">
        <v>1548</v>
      </c>
      <c r="AA351" s="42" t="s">
        <v>177</v>
      </c>
      <c r="AB351" s="42" t="s">
        <v>160</v>
      </c>
      <c r="AC351" s="42" t="s">
        <v>220</v>
      </c>
      <c r="AD351" s="66" t="s">
        <v>246</v>
      </c>
    </row>
    <row r="352" spans="1:30">
      <c r="A352" s="66">
        <v>353</v>
      </c>
      <c r="B352" s="66" t="s">
        <v>7</v>
      </c>
      <c r="C352" s="110" t="s">
        <v>531</v>
      </c>
      <c r="D352" s="110" t="s">
        <v>220</v>
      </c>
      <c r="E352" s="138" t="s">
        <v>1549</v>
      </c>
      <c r="F352" s="139" t="s">
        <v>177</v>
      </c>
      <c r="G352" s="110" t="s">
        <v>178</v>
      </c>
      <c r="H352" s="110" t="s">
        <v>809</v>
      </c>
      <c r="I352" s="42">
        <v>300</v>
      </c>
      <c r="J352" s="42">
        <v>1800</v>
      </c>
      <c r="K352" s="110">
        <v>450</v>
      </c>
      <c r="L352" s="102">
        <f t="shared" si="11"/>
        <v>0.25</v>
      </c>
      <c r="M352" s="110" t="s">
        <v>810</v>
      </c>
      <c r="N352" s="110">
        <v>2111</v>
      </c>
      <c r="O352" s="110" t="s">
        <v>1122</v>
      </c>
      <c r="P352" s="103" t="s">
        <v>556</v>
      </c>
      <c r="Q352" s="42"/>
      <c r="R352" s="104" t="s">
        <v>246</v>
      </c>
      <c r="S352" s="106">
        <v>2111</v>
      </c>
      <c r="T352" s="106" t="s">
        <v>1550</v>
      </c>
      <c r="U352" s="106">
        <v>6268099471</v>
      </c>
      <c r="V352" s="106">
        <v>29</v>
      </c>
      <c r="W352" s="106" t="s">
        <v>246</v>
      </c>
      <c r="X352" s="130">
        <v>45117</v>
      </c>
      <c r="Y352" s="104">
        <f t="shared" si="12"/>
        <v>290</v>
      </c>
      <c r="Z352" s="42" t="s">
        <v>1500</v>
      </c>
      <c r="AA352" s="42"/>
      <c r="AB352" s="42"/>
      <c r="AC352" s="42"/>
      <c r="AD352" s="66" t="s">
        <v>246</v>
      </c>
    </row>
    <row r="353" spans="1:30">
      <c r="A353" s="66">
        <v>354</v>
      </c>
      <c r="B353" s="66" t="s">
        <v>7</v>
      </c>
      <c r="C353" s="110" t="s">
        <v>531</v>
      </c>
      <c r="D353" s="110" t="s">
        <v>220</v>
      </c>
      <c r="E353" s="138" t="s">
        <v>29</v>
      </c>
      <c r="F353" s="139" t="s">
        <v>177</v>
      </c>
      <c r="G353" s="110" t="s">
        <v>178</v>
      </c>
      <c r="H353" s="110" t="s">
        <v>809</v>
      </c>
      <c r="I353" s="42">
        <v>350</v>
      </c>
      <c r="J353" s="42">
        <v>2100</v>
      </c>
      <c r="K353" s="110">
        <v>105</v>
      </c>
      <c r="L353" s="102">
        <f t="shared" si="11"/>
        <v>0.05</v>
      </c>
      <c r="M353" s="110" t="s">
        <v>810</v>
      </c>
      <c r="N353" s="110">
        <v>2233</v>
      </c>
      <c r="O353" s="110" t="s">
        <v>1124</v>
      </c>
      <c r="P353" s="103" t="s">
        <v>556</v>
      </c>
      <c r="Q353" s="42"/>
      <c r="R353" s="104" t="s">
        <v>246</v>
      </c>
      <c r="S353" s="106">
        <v>2121</v>
      </c>
      <c r="T353" s="131" t="s">
        <v>1551</v>
      </c>
      <c r="U353" s="131">
        <v>8959949423</v>
      </c>
      <c r="V353" s="106">
        <v>21</v>
      </c>
      <c r="W353" s="106" t="s">
        <v>556</v>
      </c>
      <c r="X353" s="130">
        <v>44996</v>
      </c>
      <c r="Y353" s="104">
        <f t="shared" si="12"/>
        <v>210</v>
      </c>
      <c r="Z353" s="42" t="s">
        <v>1489</v>
      </c>
      <c r="AA353" s="42" t="s">
        <v>88</v>
      </c>
      <c r="AB353" s="42" t="s">
        <v>160</v>
      </c>
      <c r="AC353" s="42" t="s">
        <v>220</v>
      </c>
      <c r="AD353" s="66" t="s">
        <v>246</v>
      </c>
    </row>
    <row r="354" spans="1:30" ht="15.75">
      <c r="A354" s="66">
        <v>355</v>
      </c>
      <c r="B354" s="66" t="s">
        <v>7</v>
      </c>
      <c r="C354" s="110" t="s">
        <v>531</v>
      </c>
      <c r="D354" s="110" t="s">
        <v>220</v>
      </c>
      <c r="E354" s="138" t="s">
        <v>1552</v>
      </c>
      <c r="F354" s="139" t="s">
        <v>178</v>
      </c>
      <c r="G354" s="110" t="s">
        <v>178</v>
      </c>
      <c r="H354" s="110" t="s">
        <v>1087</v>
      </c>
      <c r="I354" s="42">
        <v>700</v>
      </c>
      <c r="J354" s="42">
        <v>4200</v>
      </c>
      <c r="K354" s="110">
        <v>300</v>
      </c>
      <c r="L354" s="102">
        <f t="shared" si="11"/>
        <v>7.1428571428571425E-2</v>
      </c>
      <c r="M354" s="110" t="s">
        <v>810</v>
      </c>
      <c r="N354" s="110">
        <v>2111</v>
      </c>
      <c r="O354" s="110" t="s">
        <v>1093</v>
      </c>
      <c r="P354" s="66" t="s">
        <v>246</v>
      </c>
      <c r="Q354" s="42"/>
      <c r="R354" s="104" t="s">
        <v>246</v>
      </c>
      <c r="S354" s="106" t="s">
        <v>273</v>
      </c>
      <c r="T354" s="135" t="s">
        <v>759</v>
      </c>
      <c r="U354" s="137">
        <v>6267483309</v>
      </c>
      <c r="V354" s="106">
        <v>35</v>
      </c>
      <c r="W354" s="106" t="s">
        <v>246</v>
      </c>
      <c r="X354" s="130">
        <v>45087</v>
      </c>
      <c r="Y354" s="104">
        <f t="shared" si="12"/>
        <v>350</v>
      </c>
      <c r="Z354" s="42" t="s">
        <v>1451</v>
      </c>
      <c r="AA354" s="42" t="s">
        <v>177</v>
      </c>
      <c r="AB354" s="42" t="s">
        <v>160</v>
      </c>
      <c r="AC354" s="42" t="s">
        <v>220</v>
      </c>
      <c r="AD354" s="66" t="s">
        <v>246</v>
      </c>
    </row>
    <row r="355" spans="1:30" ht="15.75">
      <c r="A355" s="66">
        <v>356</v>
      </c>
      <c r="B355" s="66" t="s">
        <v>7</v>
      </c>
      <c r="C355" s="110" t="s">
        <v>531</v>
      </c>
      <c r="D355" s="110" t="s">
        <v>220</v>
      </c>
      <c r="E355" s="141" t="s">
        <v>245</v>
      </c>
      <c r="F355" s="139" t="s">
        <v>177</v>
      </c>
      <c r="G355" s="110" t="s">
        <v>178</v>
      </c>
      <c r="H355" s="110" t="s">
        <v>1087</v>
      </c>
      <c r="I355" s="42">
        <v>450</v>
      </c>
      <c r="J355" s="42">
        <v>2700</v>
      </c>
      <c r="K355" s="110">
        <v>600</v>
      </c>
      <c r="L355" s="102">
        <f t="shared" si="11"/>
        <v>0.22222222222222221</v>
      </c>
      <c r="M355" s="110" t="s">
        <v>810</v>
      </c>
      <c r="N355" s="110">
        <v>2111</v>
      </c>
      <c r="O355" s="110" t="s">
        <v>1088</v>
      </c>
      <c r="P355" s="66" t="s">
        <v>246</v>
      </c>
      <c r="Q355" s="42"/>
      <c r="R355" s="104" t="s">
        <v>246</v>
      </c>
      <c r="S355" s="106">
        <v>2253</v>
      </c>
      <c r="T355" s="106" t="s">
        <v>1553</v>
      </c>
      <c r="U355" s="106">
        <v>6266330690</v>
      </c>
      <c r="V355" s="106">
        <v>37</v>
      </c>
      <c r="W355" s="106" t="s">
        <v>246</v>
      </c>
      <c r="X355" s="130">
        <v>45270</v>
      </c>
      <c r="Y355" s="104">
        <f t="shared" si="12"/>
        <v>370</v>
      </c>
      <c r="Z355" s="42" t="s">
        <v>1554</v>
      </c>
      <c r="AA355" s="42" t="s">
        <v>177</v>
      </c>
      <c r="AB355" s="42" t="s">
        <v>160</v>
      </c>
      <c r="AC355" s="42" t="s">
        <v>220</v>
      </c>
      <c r="AD355" s="66" t="s">
        <v>246</v>
      </c>
    </row>
    <row r="356" spans="1:30">
      <c r="A356" s="66">
        <v>357</v>
      </c>
      <c r="B356" s="66" t="s">
        <v>7</v>
      </c>
      <c r="C356" s="110" t="s">
        <v>531</v>
      </c>
      <c r="D356" s="110" t="s">
        <v>220</v>
      </c>
      <c r="E356" s="138" t="s">
        <v>1555</v>
      </c>
      <c r="F356" s="139" t="s">
        <v>177</v>
      </c>
      <c r="G356" s="110" t="s">
        <v>178</v>
      </c>
      <c r="H356" s="110" t="s">
        <v>1087</v>
      </c>
      <c r="I356" s="42">
        <v>450</v>
      </c>
      <c r="J356" s="42">
        <v>2700</v>
      </c>
      <c r="K356" s="110">
        <v>300</v>
      </c>
      <c r="L356" s="102">
        <f t="shared" si="11"/>
        <v>0.1111111111111111</v>
      </c>
      <c r="M356" s="110" t="s">
        <v>810</v>
      </c>
      <c r="N356" s="110">
        <v>2111</v>
      </c>
      <c r="O356" s="110" t="s">
        <v>1122</v>
      </c>
      <c r="P356" s="66" t="s">
        <v>246</v>
      </c>
      <c r="Q356" s="42"/>
      <c r="R356" s="104" t="s">
        <v>246</v>
      </c>
      <c r="S356" s="106">
        <v>2111</v>
      </c>
      <c r="T356" s="106" t="s">
        <v>1556</v>
      </c>
      <c r="U356" s="106">
        <v>6268089403</v>
      </c>
      <c r="V356" s="106">
        <v>26</v>
      </c>
      <c r="W356" s="106" t="s">
        <v>556</v>
      </c>
      <c r="X356" s="130">
        <v>45087</v>
      </c>
      <c r="Y356" s="104">
        <f t="shared" si="12"/>
        <v>260</v>
      </c>
      <c r="Z356" s="42" t="s">
        <v>151</v>
      </c>
      <c r="AA356" s="42" t="s">
        <v>1557</v>
      </c>
      <c r="AB356" s="42" t="s">
        <v>160</v>
      </c>
      <c r="AC356" s="42" t="s">
        <v>220</v>
      </c>
      <c r="AD356" s="66" t="s">
        <v>246</v>
      </c>
    </row>
    <row r="357" spans="1:30">
      <c r="A357" s="66">
        <v>358</v>
      </c>
      <c r="B357" s="66" t="s">
        <v>7</v>
      </c>
      <c r="C357" s="110" t="s">
        <v>531</v>
      </c>
      <c r="D357" s="110" t="s">
        <v>220</v>
      </c>
      <c r="E357" s="138" t="s">
        <v>1558</v>
      </c>
      <c r="F357" s="139" t="s">
        <v>177</v>
      </c>
      <c r="G357" s="110" t="s">
        <v>178</v>
      </c>
      <c r="H357" s="110" t="s">
        <v>809</v>
      </c>
      <c r="I357" s="42">
        <v>400</v>
      </c>
      <c r="J357" s="42">
        <v>2400</v>
      </c>
      <c r="K357" s="110">
        <v>105</v>
      </c>
      <c r="L357" s="102">
        <f t="shared" si="11"/>
        <v>4.3749999999999997E-2</v>
      </c>
      <c r="M357" s="110" t="s">
        <v>810</v>
      </c>
      <c r="N357" s="110">
        <v>2111</v>
      </c>
      <c r="O357" s="110" t="s">
        <v>1088</v>
      </c>
      <c r="P357" s="103" t="s">
        <v>556</v>
      </c>
      <c r="Q357" s="42"/>
      <c r="R357" s="104" t="s">
        <v>246</v>
      </c>
      <c r="S357" s="106">
        <v>2233</v>
      </c>
      <c r="T357" s="106" t="s">
        <v>1559</v>
      </c>
      <c r="U357" s="106">
        <v>8889278452</v>
      </c>
      <c r="V357" s="106">
        <v>24</v>
      </c>
      <c r="W357" s="106" t="s">
        <v>556</v>
      </c>
      <c r="X357" s="106" t="s">
        <v>899</v>
      </c>
      <c r="Y357" s="104">
        <f t="shared" si="12"/>
        <v>240</v>
      </c>
      <c r="Z357" s="42" t="s">
        <v>1560</v>
      </c>
      <c r="AA357" s="42" t="s">
        <v>177</v>
      </c>
      <c r="AB357" s="42" t="s">
        <v>160</v>
      </c>
      <c r="AC357" s="42" t="s">
        <v>220</v>
      </c>
      <c r="AD357" s="66" t="s">
        <v>246</v>
      </c>
    </row>
    <row r="358" spans="1:30">
      <c r="A358" s="66">
        <v>359</v>
      </c>
      <c r="B358" s="66" t="s">
        <v>7</v>
      </c>
      <c r="C358" s="110" t="s">
        <v>531</v>
      </c>
      <c r="D358" s="110" t="s">
        <v>220</v>
      </c>
      <c r="E358" s="138" t="s">
        <v>1561</v>
      </c>
      <c r="F358" s="139" t="s">
        <v>177</v>
      </c>
      <c r="G358" s="110" t="s">
        <v>178</v>
      </c>
      <c r="H358" s="110" t="s">
        <v>1087</v>
      </c>
      <c r="I358" s="42">
        <v>400</v>
      </c>
      <c r="J358" s="42">
        <v>2400</v>
      </c>
      <c r="K358" s="110">
        <v>450</v>
      </c>
      <c r="L358" s="102">
        <f t="shared" si="11"/>
        <v>0.1875</v>
      </c>
      <c r="M358" s="110" t="s">
        <v>810</v>
      </c>
      <c r="N358" s="110">
        <v>2233</v>
      </c>
      <c r="O358" s="110" t="s">
        <v>1151</v>
      </c>
      <c r="P358" s="66" t="s">
        <v>246</v>
      </c>
      <c r="Q358" s="42"/>
      <c r="R358" s="104" t="s">
        <v>246</v>
      </c>
      <c r="S358" s="106">
        <v>2121</v>
      </c>
      <c r="T358" s="106" t="s">
        <v>1562</v>
      </c>
      <c r="U358" s="106">
        <v>8319995542</v>
      </c>
      <c r="V358" s="106">
        <v>20</v>
      </c>
      <c r="W358" s="106" t="s">
        <v>246</v>
      </c>
      <c r="X358" s="130">
        <v>45270</v>
      </c>
      <c r="Y358" s="104">
        <f t="shared" si="12"/>
        <v>200</v>
      </c>
      <c r="Z358" s="42" t="s">
        <v>1472</v>
      </c>
      <c r="AA358" s="42" t="s">
        <v>177</v>
      </c>
      <c r="AB358" s="42" t="s">
        <v>160</v>
      </c>
      <c r="AC358" s="42" t="s">
        <v>220</v>
      </c>
      <c r="AD358" s="66" t="s">
        <v>246</v>
      </c>
    </row>
    <row r="359" spans="1:30">
      <c r="A359" s="66">
        <v>360</v>
      </c>
      <c r="B359" s="66" t="s">
        <v>7</v>
      </c>
      <c r="C359" s="110" t="s">
        <v>531</v>
      </c>
      <c r="D359" s="110" t="s">
        <v>220</v>
      </c>
      <c r="E359" s="138" t="s">
        <v>1563</v>
      </c>
      <c r="F359" s="139" t="s">
        <v>177</v>
      </c>
      <c r="G359" s="110" t="s">
        <v>178</v>
      </c>
      <c r="H359" s="110" t="s">
        <v>809</v>
      </c>
      <c r="I359" s="42">
        <v>450</v>
      </c>
      <c r="J359" s="42">
        <v>2700</v>
      </c>
      <c r="K359" s="110">
        <v>300</v>
      </c>
      <c r="L359" s="102">
        <f t="shared" si="11"/>
        <v>0.1111111111111111</v>
      </c>
      <c r="M359" s="110" t="s">
        <v>810</v>
      </c>
      <c r="N359" s="110">
        <v>2111</v>
      </c>
      <c r="O359" s="110" t="s">
        <v>1122</v>
      </c>
      <c r="P359" s="103" t="s">
        <v>556</v>
      </c>
      <c r="Q359" s="42"/>
      <c r="R359" s="104" t="s">
        <v>246</v>
      </c>
      <c r="S359" s="106">
        <v>2121</v>
      </c>
      <c r="T359" s="131" t="s">
        <v>1564</v>
      </c>
      <c r="U359" s="131">
        <v>8959145400</v>
      </c>
      <c r="V359" s="106">
        <v>18</v>
      </c>
      <c r="W359" s="106" t="s">
        <v>246</v>
      </c>
      <c r="X359" s="130">
        <v>44937</v>
      </c>
      <c r="Y359" s="104">
        <f t="shared" si="12"/>
        <v>180</v>
      </c>
      <c r="Z359" s="42" t="s">
        <v>476</v>
      </c>
      <c r="AA359" s="42" t="s">
        <v>477</v>
      </c>
      <c r="AB359" s="42" t="s">
        <v>160</v>
      </c>
      <c r="AC359" s="42" t="s">
        <v>220</v>
      </c>
      <c r="AD359" s="66" t="s">
        <v>246</v>
      </c>
    </row>
    <row r="360" spans="1:30">
      <c r="A360" s="66">
        <v>361</v>
      </c>
      <c r="B360" s="66" t="s">
        <v>7</v>
      </c>
      <c r="C360" s="110" t="s">
        <v>531</v>
      </c>
      <c r="D360" s="110" t="s">
        <v>220</v>
      </c>
      <c r="E360" s="138" t="s">
        <v>909</v>
      </c>
      <c r="F360" s="139" t="s">
        <v>177</v>
      </c>
      <c r="G360" s="110" t="s">
        <v>178</v>
      </c>
      <c r="H360" s="110" t="s">
        <v>809</v>
      </c>
      <c r="I360" s="42">
        <v>400</v>
      </c>
      <c r="J360" s="42">
        <v>2400</v>
      </c>
      <c r="K360" s="110">
        <v>105</v>
      </c>
      <c r="L360" s="102">
        <f t="shared" si="11"/>
        <v>4.3749999999999997E-2</v>
      </c>
      <c r="M360" s="110" t="s">
        <v>810</v>
      </c>
      <c r="N360" s="110">
        <v>2233</v>
      </c>
      <c r="O360" s="110" t="s">
        <v>1124</v>
      </c>
      <c r="P360" s="103" t="s">
        <v>556</v>
      </c>
      <c r="Q360" s="42"/>
      <c r="R360" s="104" t="s">
        <v>246</v>
      </c>
      <c r="S360" s="106">
        <v>2121</v>
      </c>
      <c r="T360" s="106" t="s">
        <v>1565</v>
      </c>
      <c r="U360" s="106">
        <v>7805072422</v>
      </c>
      <c r="V360" s="106">
        <v>18</v>
      </c>
      <c r="W360" s="106" t="s">
        <v>556</v>
      </c>
      <c r="X360" s="106" t="s">
        <v>902</v>
      </c>
      <c r="Y360" s="104">
        <f t="shared" si="12"/>
        <v>180</v>
      </c>
      <c r="Z360" s="42" t="s">
        <v>1465</v>
      </c>
      <c r="AA360" s="42" t="s">
        <v>1466</v>
      </c>
      <c r="AB360" s="42" t="s">
        <v>160</v>
      </c>
      <c r="AC360" s="42" t="s">
        <v>220</v>
      </c>
      <c r="AD360" s="66" t="s">
        <v>246</v>
      </c>
    </row>
    <row r="361" spans="1:30">
      <c r="A361" s="66">
        <v>362</v>
      </c>
      <c r="B361" s="66" t="s">
        <v>7</v>
      </c>
      <c r="C361" s="110" t="s">
        <v>531</v>
      </c>
      <c r="D361" s="110" t="s">
        <v>220</v>
      </c>
      <c r="E361" s="138" t="s">
        <v>1566</v>
      </c>
      <c r="F361" s="139" t="s">
        <v>177</v>
      </c>
      <c r="G361" s="110" t="s">
        <v>178</v>
      </c>
      <c r="H361" s="110" t="s">
        <v>809</v>
      </c>
      <c r="I361" s="42">
        <v>550</v>
      </c>
      <c r="J361" s="42">
        <v>3300</v>
      </c>
      <c r="K361" s="110">
        <v>105</v>
      </c>
      <c r="L361" s="102">
        <f t="shared" si="11"/>
        <v>3.1818181818181815E-2</v>
      </c>
      <c r="M361" s="110" t="s">
        <v>810</v>
      </c>
      <c r="N361" s="110">
        <v>2111</v>
      </c>
      <c r="O361" s="110" t="s">
        <v>1088</v>
      </c>
      <c r="P361" s="103" t="s">
        <v>556</v>
      </c>
      <c r="Q361" s="42"/>
      <c r="R361" s="104" t="s">
        <v>246</v>
      </c>
      <c r="S361" s="106">
        <v>2111</v>
      </c>
      <c r="T361" s="106" t="s">
        <v>1567</v>
      </c>
      <c r="U361" s="106" t="s">
        <v>1568</v>
      </c>
      <c r="V361" s="106">
        <v>23</v>
      </c>
      <c r="W361" s="106" t="s">
        <v>556</v>
      </c>
      <c r="X361" s="130">
        <v>45148</v>
      </c>
      <c r="Y361" s="104">
        <f t="shared" si="12"/>
        <v>230</v>
      </c>
      <c r="Z361" s="42" t="s">
        <v>1451</v>
      </c>
      <c r="AA361" s="42" t="s">
        <v>177</v>
      </c>
      <c r="AB361" s="42" t="s">
        <v>160</v>
      </c>
      <c r="AC361" s="42" t="s">
        <v>220</v>
      </c>
      <c r="AD361" s="66" t="s">
        <v>246</v>
      </c>
    </row>
    <row r="362" spans="1:30">
      <c r="A362" s="66">
        <v>363</v>
      </c>
      <c r="B362" s="66" t="s">
        <v>7</v>
      </c>
      <c r="C362" s="110" t="s">
        <v>531</v>
      </c>
      <c r="D362" s="110" t="s">
        <v>220</v>
      </c>
      <c r="E362" s="138" t="s">
        <v>1569</v>
      </c>
      <c r="F362" s="139" t="s">
        <v>177</v>
      </c>
      <c r="G362" s="110" t="s">
        <v>178</v>
      </c>
      <c r="H362" s="110" t="s">
        <v>1087</v>
      </c>
      <c r="I362" s="42">
        <v>500</v>
      </c>
      <c r="J362" s="42">
        <v>3000</v>
      </c>
      <c r="K362" s="110">
        <v>300</v>
      </c>
      <c r="L362" s="102">
        <f t="shared" si="11"/>
        <v>0.1</v>
      </c>
      <c r="M362" s="110" t="s">
        <v>810</v>
      </c>
      <c r="N362" s="110">
        <v>2233</v>
      </c>
      <c r="O362" s="110" t="s">
        <v>1124</v>
      </c>
      <c r="P362" s="66" t="s">
        <v>246</v>
      </c>
      <c r="Q362" s="42"/>
      <c r="R362" s="104" t="s">
        <v>246</v>
      </c>
      <c r="S362" s="106" t="s">
        <v>86</v>
      </c>
      <c r="T362" s="106" t="s">
        <v>1570</v>
      </c>
      <c r="U362" s="106">
        <v>6267366121</v>
      </c>
      <c r="V362" s="106">
        <v>22</v>
      </c>
      <c r="W362" s="106" t="s">
        <v>556</v>
      </c>
      <c r="X362" s="106" t="s">
        <v>888</v>
      </c>
      <c r="Y362" s="104">
        <f t="shared" si="12"/>
        <v>220</v>
      </c>
      <c r="Z362" s="42" t="s">
        <v>170</v>
      </c>
      <c r="AA362" s="42" t="s">
        <v>90</v>
      </c>
      <c r="AB362" s="42" t="s">
        <v>160</v>
      </c>
      <c r="AC362" s="42" t="s">
        <v>220</v>
      </c>
      <c r="AD362" s="66" t="s">
        <v>246</v>
      </c>
    </row>
    <row r="363" spans="1:30">
      <c r="A363" s="66">
        <v>364</v>
      </c>
      <c r="B363" s="66" t="s">
        <v>7</v>
      </c>
      <c r="C363" s="110" t="s">
        <v>531</v>
      </c>
      <c r="D363" s="110" t="s">
        <v>220</v>
      </c>
      <c r="E363" s="138" t="s">
        <v>1571</v>
      </c>
      <c r="F363" s="139" t="s">
        <v>177</v>
      </c>
      <c r="G363" s="110" t="s">
        <v>178</v>
      </c>
      <c r="H363" s="110" t="s">
        <v>1087</v>
      </c>
      <c r="I363" s="42">
        <v>600</v>
      </c>
      <c r="J363" s="42">
        <v>3600</v>
      </c>
      <c r="K363" s="110">
        <v>180</v>
      </c>
      <c r="L363" s="102">
        <f t="shared" si="11"/>
        <v>0.05</v>
      </c>
      <c r="M363" s="110" t="s">
        <v>810</v>
      </c>
      <c r="N363" s="110">
        <v>2111</v>
      </c>
      <c r="O363" s="110" t="s">
        <v>1088</v>
      </c>
      <c r="P363" s="66" t="s">
        <v>246</v>
      </c>
      <c r="Q363" s="42"/>
      <c r="R363" s="104" t="s">
        <v>246</v>
      </c>
      <c r="S363" s="106">
        <v>2121</v>
      </c>
      <c r="T363" s="106" t="s">
        <v>1572</v>
      </c>
      <c r="U363" s="106">
        <v>9399773805</v>
      </c>
      <c r="V363" s="106">
        <v>27</v>
      </c>
      <c r="W363" s="106" t="s">
        <v>556</v>
      </c>
      <c r="X363" s="106" t="s">
        <v>891</v>
      </c>
      <c r="Y363" s="104">
        <f t="shared" si="12"/>
        <v>270</v>
      </c>
      <c r="Z363" s="42" t="s">
        <v>329</v>
      </c>
      <c r="AA363" s="42" t="s">
        <v>90</v>
      </c>
      <c r="AB363" s="42" t="s">
        <v>160</v>
      </c>
      <c r="AC363" s="42" t="s">
        <v>220</v>
      </c>
      <c r="AD363" s="66" t="s">
        <v>246</v>
      </c>
    </row>
    <row r="364" spans="1:30">
      <c r="A364" s="66">
        <v>365</v>
      </c>
      <c r="B364" s="66" t="s">
        <v>7</v>
      </c>
      <c r="C364" s="110" t="s">
        <v>531</v>
      </c>
      <c r="D364" s="110" t="s">
        <v>220</v>
      </c>
      <c r="E364" s="138" t="s">
        <v>1573</v>
      </c>
      <c r="F364" s="139" t="s">
        <v>177</v>
      </c>
      <c r="G364" s="110" t="s">
        <v>178</v>
      </c>
      <c r="H364" s="110" t="s">
        <v>1087</v>
      </c>
      <c r="I364" s="42">
        <v>300</v>
      </c>
      <c r="J364" s="42">
        <v>1800</v>
      </c>
      <c r="K364" s="110">
        <v>600</v>
      </c>
      <c r="L364" s="102">
        <f t="shared" si="11"/>
        <v>0.33333333333333331</v>
      </c>
      <c r="M364" s="110" t="s">
        <v>810</v>
      </c>
      <c r="N364" s="110">
        <v>2233</v>
      </c>
      <c r="O364" s="142" t="s">
        <v>1107</v>
      </c>
      <c r="P364" s="66" t="s">
        <v>246</v>
      </c>
      <c r="Q364" s="42"/>
      <c r="R364" s="104" t="s">
        <v>246</v>
      </c>
      <c r="S364" s="106">
        <v>2233</v>
      </c>
      <c r="T364" s="106" t="s">
        <v>1574</v>
      </c>
      <c r="U364" s="106">
        <v>6266328234</v>
      </c>
      <c r="V364" s="106">
        <v>17</v>
      </c>
      <c r="W364" s="106" t="s">
        <v>556</v>
      </c>
      <c r="X364" s="130">
        <v>45148</v>
      </c>
      <c r="Y364" s="104">
        <f t="shared" si="12"/>
        <v>170</v>
      </c>
      <c r="Z364" s="42" t="s">
        <v>828</v>
      </c>
      <c r="AA364" s="42" t="s">
        <v>479</v>
      </c>
      <c r="AB364" s="42" t="s">
        <v>160</v>
      </c>
      <c r="AC364" s="42" t="s">
        <v>220</v>
      </c>
      <c r="AD364" s="66" t="s">
        <v>246</v>
      </c>
    </row>
    <row r="365" spans="1:30">
      <c r="A365" s="66">
        <v>366</v>
      </c>
      <c r="B365" s="66" t="s">
        <v>7</v>
      </c>
      <c r="C365" s="110" t="s">
        <v>531</v>
      </c>
      <c r="D365" s="110" t="s">
        <v>220</v>
      </c>
      <c r="E365" s="138" t="s">
        <v>93</v>
      </c>
      <c r="F365" s="139" t="s">
        <v>177</v>
      </c>
      <c r="G365" s="110" t="s">
        <v>178</v>
      </c>
      <c r="H365" s="110" t="s">
        <v>809</v>
      </c>
      <c r="I365" s="42">
        <v>300</v>
      </c>
      <c r="J365" s="42">
        <v>1800</v>
      </c>
      <c r="K365" s="110">
        <v>300</v>
      </c>
      <c r="L365" s="102">
        <f t="shared" si="11"/>
        <v>0.16666666666666666</v>
      </c>
      <c r="M365" s="110" t="s">
        <v>810</v>
      </c>
      <c r="N365" s="110">
        <v>2111</v>
      </c>
      <c r="O365" s="110" t="s">
        <v>1122</v>
      </c>
      <c r="P365" s="103" t="s">
        <v>556</v>
      </c>
      <c r="Q365" s="42"/>
      <c r="R365" s="104" t="s">
        <v>246</v>
      </c>
      <c r="S365" s="106">
        <v>2111</v>
      </c>
      <c r="T365" s="106" t="s">
        <v>1575</v>
      </c>
      <c r="U365" s="106">
        <v>7974560916</v>
      </c>
      <c r="V365" s="106">
        <v>19</v>
      </c>
      <c r="W365" s="106" t="s">
        <v>246</v>
      </c>
      <c r="X365" s="130">
        <v>45179</v>
      </c>
      <c r="Y365" s="104">
        <f t="shared" si="12"/>
        <v>190</v>
      </c>
      <c r="Z365" s="42" t="s">
        <v>1451</v>
      </c>
      <c r="AA365" s="42" t="s">
        <v>177</v>
      </c>
      <c r="AB365" s="42" t="s">
        <v>160</v>
      </c>
      <c r="AC365" s="42" t="s">
        <v>220</v>
      </c>
      <c r="AD365" s="66" t="s">
        <v>246</v>
      </c>
    </row>
    <row r="366" spans="1:30">
      <c r="A366" s="66">
        <v>367</v>
      </c>
      <c r="B366" s="66" t="s">
        <v>7</v>
      </c>
      <c r="C366" s="110" t="s">
        <v>531</v>
      </c>
      <c r="D366" s="110" t="s">
        <v>220</v>
      </c>
      <c r="E366" s="138" t="s">
        <v>1576</v>
      </c>
      <c r="F366" s="139" t="s">
        <v>177</v>
      </c>
      <c r="G366" s="110" t="s">
        <v>178</v>
      </c>
      <c r="H366" s="110" t="s">
        <v>809</v>
      </c>
      <c r="I366" s="42">
        <v>300</v>
      </c>
      <c r="J366" s="42">
        <v>1800</v>
      </c>
      <c r="K366" s="110">
        <v>300</v>
      </c>
      <c r="L366" s="102">
        <f t="shared" si="11"/>
        <v>0.16666666666666666</v>
      </c>
      <c r="M366" s="110" t="s">
        <v>810</v>
      </c>
      <c r="N366" s="110">
        <v>2111</v>
      </c>
      <c r="O366" s="110" t="s">
        <v>1093</v>
      </c>
      <c r="P366" s="103" t="s">
        <v>556</v>
      </c>
      <c r="Q366" s="42"/>
      <c r="R366" s="104" t="s">
        <v>246</v>
      </c>
      <c r="S366" s="106">
        <v>2111</v>
      </c>
      <c r="T366" s="106" t="s">
        <v>1577</v>
      </c>
      <c r="U366" s="106">
        <v>8319365242</v>
      </c>
      <c r="V366" s="106">
        <v>14</v>
      </c>
      <c r="W366" s="106" t="s">
        <v>556</v>
      </c>
      <c r="X366" s="130">
        <v>44937</v>
      </c>
      <c r="Y366" s="104">
        <f t="shared" si="12"/>
        <v>140</v>
      </c>
      <c r="Z366" s="42" t="s">
        <v>1517</v>
      </c>
      <c r="AA366" s="42" t="s">
        <v>1518</v>
      </c>
      <c r="AB366" s="42" t="s">
        <v>160</v>
      </c>
      <c r="AC366" s="42" t="s">
        <v>220</v>
      </c>
      <c r="AD366" s="66" t="s">
        <v>246</v>
      </c>
    </row>
    <row r="367" spans="1:30">
      <c r="A367" s="66">
        <v>368</v>
      </c>
      <c r="B367" s="66" t="s">
        <v>7</v>
      </c>
      <c r="C367" s="110" t="s">
        <v>531</v>
      </c>
      <c r="D367" s="110" t="s">
        <v>220</v>
      </c>
      <c r="E367" s="138" t="s">
        <v>1578</v>
      </c>
      <c r="F367" s="139" t="s">
        <v>178</v>
      </c>
      <c r="G367" s="110" t="s">
        <v>178</v>
      </c>
      <c r="H367" s="110" t="s">
        <v>1087</v>
      </c>
      <c r="I367" s="42">
        <v>350</v>
      </c>
      <c r="J367" s="42">
        <v>2100</v>
      </c>
      <c r="K367" s="110">
        <v>300</v>
      </c>
      <c r="L367" s="102">
        <f t="shared" si="11"/>
        <v>0.14285714285714285</v>
      </c>
      <c r="M367" s="110" t="s">
        <v>810</v>
      </c>
      <c r="N367" s="110">
        <v>2111</v>
      </c>
      <c r="O367" s="110" t="s">
        <v>1122</v>
      </c>
      <c r="P367" s="66" t="s">
        <v>246</v>
      </c>
      <c r="Q367" s="42"/>
      <c r="R367" s="104" t="s">
        <v>246</v>
      </c>
      <c r="S367" s="106">
        <v>2233</v>
      </c>
      <c r="T367" s="106" t="s">
        <v>1579</v>
      </c>
      <c r="U367" s="106">
        <v>8839600319</v>
      </c>
      <c r="V367" s="106">
        <v>29</v>
      </c>
      <c r="W367" s="106" t="s">
        <v>556</v>
      </c>
      <c r="X367" s="130">
        <v>45179</v>
      </c>
      <c r="Y367" s="104">
        <f t="shared" si="12"/>
        <v>290</v>
      </c>
      <c r="Z367" s="42" t="s">
        <v>160</v>
      </c>
      <c r="AA367" s="42" t="s">
        <v>220</v>
      </c>
      <c r="AB367" s="42"/>
      <c r="AC367" s="42"/>
      <c r="AD367" s="66" t="s">
        <v>246</v>
      </c>
    </row>
    <row r="368" spans="1:30">
      <c r="A368" s="42"/>
      <c r="B368" s="42"/>
      <c r="C368" s="42"/>
      <c r="D368" s="42"/>
      <c r="E368" s="42"/>
      <c r="F368" s="42"/>
      <c r="G368" s="42"/>
      <c r="H368" s="42"/>
      <c r="I368" s="42"/>
      <c r="J368" s="42"/>
      <c r="K368" s="42"/>
      <c r="L368" s="42"/>
      <c r="M368" s="42"/>
      <c r="N368" s="42"/>
      <c r="O368" s="42"/>
      <c r="P368" s="42"/>
      <c r="Q368" s="42"/>
      <c r="R368" s="42"/>
      <c r="S368" s="42"/>
      <c r="T368" s="42"/>
      <c r="U368" s="42"/>
      <c r="V368" s="42"/>
      <c r="W368" s="42"/>
      <c r="X368" s="42"/>
      <c r="Y368" s="42"/>
      <c r="Z368" s="42"/>
      <c r="AA368" s="42"/>
      <c r="AB368" s="66" t="s">
        <v>557</v>
      </c>
      <c r="AC368" s="66" t="s">
        <v>7</v>
      </c>
      <c r="AD368" s="42"/>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'C:\Users\dell\Downloads\[Baikuntpur PDA 14.11.xlsx]Sheet2'!#REF!</xm:f>
          </x14:formula1>
          <xm:sqref>H3:H245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opLeftCell="A30" workbookViewId="0">
      <selection activeCell="D50" sqref="D50"/>
    </sheetView>
  </sheetViews>
  <sheetFormatPr defaultColWidth="8.7109375" defaultRowHeight="15"/>
  <cols>
    <col min="1" max="1" width="13.42578125" style="143" customWidth="1"/>
    <col min="2" max="2" width="21.85546875" style="143" customWidth="1"/>
    <col min="3" max="3" width="12.85546875" style="143" customWidth="1"/>
    <col min="4" max="4" width="11.42578125" style="143" customWidth="1"/>
    <col min="5" max="5" width="11.7109375" style="143" customWidth="1"/>
    <col min="6" max="6" width="8.42578125" style="143" customWidth="1"/>
    <col min="7" max="7" width="8.140625" style="143" customWidth="1"/>
    <col min="8" max="9" width="12.85546875" style="143" customWidth="1"/>
    <col min="10" max="10" width="14.85546875" style="143" bestFit="1" customWidth="1"/>
    <col min="11" max="11" width="13.140625" style="143" customWidth="1"/>
    <col min="12" max="12" width="17.140625" style="143" customWidth="1"/>
    <col min="13" max="16384" width="8.7109375" style="143"/>
  </cols>
  <sheetData>
    <row r="1" spans="1:10" ht="45">
      <c r="A1" s="97" t="s">
        <v>0</v>
      </c>
      <c r="B1" s="97" t="s">
        <v>788</v>
      </c>
      <c r="C1" s="97" t="s">
        <v>303</v>
      </c>
      <c r="D1" s="97" t="s">
        <v>1580</v>
      </c>
      <c r="E1" s="97" t="s">
        <v>1581</v>
      </c>
      <c r="F1" s="97" t="s">
        <v>1582</v>
      </c>
      <c r="G1" s="97" t="s">
        <v>1583</v>
      </c>
      <c r="H1" s="97" t="s">
        <v>1584</v>
      </c>
      <c r="I1" s="97" t="s">
        <v>1585</v>
      </c>
      <c r="J1" s="97" t="s">
        <v>1586</v>
      </c>
    </row>
    <row r="2" spans="1:10">
      <c r="A2" s="144" t="s">
        <v>7</v>
      </c>
      <c r="B2" s="144" t="s">
        <v>535</v>
      </c>
      <c r="C2" s="144" t="s">
        <v>475</v>
      </c>
      <c r="D2" s="144">
        <v>60</v>
      </c>
      <c r="E2" s="144">
        <v>60</v>
      </c>
      <c r="F2" s="144">
        <f>D2*30</f>
        <v>1800</v>
      </c>
      <c r="G2" s="144">
        <f>E2*20</f>
        <v>1200</v>
      </c>
      <c r="H2" s="144">
        <v>15</v>
      </c>
      <c r="I2" s="144">
        <v>11</v>
      </c>
      <c r="J2" s="144">
        <v>8</v>
      </c>
    </row>
    <row r="3" spans="1:10">
      <c r="A3" s="144" t="s">
        <v>7</v>
      </c>
      <c r="B3" s="145" t="s">
        <v>536</v>
      </c>
      <c r="C3" s="145" t="s">
        <v>119</v>
      </c>
      <c r="D3" s="145">
        <v>45</v>
      </c>
      <c r="E3" s="145">
        <v>48</v>
      </c>
      <c r="F3" s="144">
        <f t="shared" ref="F3:F7" si="0">D3*30</f>
        <v>1350</v>
      </c>
      <c r="G3" s="145">
        <f>E3*18</f>
        <v>864</v>
      </c>
      <c r="H3" s="144">
        <v>15</v>
      </c>
      <c r="I3" s="145">
        <v>13</v>
      </c>
      <c r="J3" s="145">
        <v>10</v>
      </c>
    </row>
    <row r="4" spans="1:10">
      <c r="A4" s="144" t="s">
        <v>7</v>
      </c>
      <c r="B4" s="145" t="s">
        <v>227</v>
      </c>
      <c r="C4" s="145" t="s">
        <v>185</v>
      </c>
      <c r="D4" s="145">
        <v>60</v>
      </c>
      <c r="E4" s="145">
        <v>50</v>
      </c>
      <c r="F4" s="144">
        <f t="shared" si="0"/>
        <v>1800</v>
      </c>
      <c r="G4" s="145">
        <f>E4*15</f>
        <v>750</v>
      </c>
      <c r="H4" s="144">
        <v>15</v>
      </c>
      <c r="I4" s="145">
        <v>5</v>
      </c>
      <c r="J4" s="145">
        <v>4</v>
      </c>
    </row>
    <row r="5" spans="1:10">
      <c r="A5" s="144" t="s">
        <v>7</v>
      </c>
      <c r="B5" s="145" t="s">
        <v>1200</v>
      </c>
      <c r="C5" s="145" t="s">
        <v>198</v>
      </c>
      <c r="D5" s="145">
        <v>45</v>
      </c>
      <c r="E5" s="145">
        <v>48</v>
      </c>
      <c r="F5" s="144">
        <f t="shared" si="0"/>
        <v>1350</v>
      </c>
      <c r="G5" s="145">
        <f>E5*24</f>
        <v>1152</v>
      </c>
      <c r="H5" s="144">
        <v>15</v>
      </c>
      <c r="I5" s="145">
        <v>2</v>
      </c>
      <c r="J5" s="145">
        <v>12</v>
      </c>
    </row>
    <row r="6" spans="1:10">
      <c r="A6" s="144" t="s">
        <v>7</v>
      </c>
      <c r="B6" s="145" t="s">
        <v>236</v>
      </c>
      <c r="C6" s="145" t="s">
        <v>112</v>
      </c>
      <c r="D6" s="145">
        <v>60</v>
      </c>
      <c r="E6" s="145">
        <v>60</v>
      </c>
      <c r="F6" s="144">
        <f t="shared" si="0"/>
        <v>1800</v>
      </c>
      <c r="G6" s="145">
        <f>E6*22</f>
        <v>1320</v>
      </c>
      <c r="H6" s="144">
        <v>15</v>
      </c>
      <c r="I6" s="145">
        <v>13</v>
      </c>
      <c r="J6" s="145">
        <v>12</v>
      </c>
    </row>
    <row r="7" spans="1:10">
      <c r="A7" s="144" t="s">
        <v>7</v>
      </c>
      <c r="B7" s="145" t="s">
        <v>531</v>
      </c>
      <c r="C7" s="145" t="s">
        <v>220</v>
      </c>
      <c r="D7" s="145">
        <v>60</v>
      </c>
      <c r="E7" s="145">
        <v>60</v>
      </c>
      <c r="F7" s="144">
        <f t="shared" si="0"/>
        <v>1800</v>
      </c>
      <c r="G7" s="145">
        <f>E7*24</f>
        <v>1440</v>
      </c>
      <c r="H7" s="144">
        <v>15</v>
      </c>
      <c r="I7" s="145">
        <v>11</v>
      </c>
      <c r="J7" s="145">
        <v>15</v>
      </c>
    </row>
    <row r="8" spans="1:10">
      <c r="A8" s="145"/>
      <c r="B8" s="145"/>
      <c r="C8" s="145"/>
      <c r="D8" s="145"/>
      <c r="E8" s="145"/>
      <c r="F8" s="145"/>
      <c r="G8" s="145"/>
      <c r="H8" s="145"/>
      <c r="I8" s="145"/>
      <c r="J8" s="145"/>
    </row>
    <row r="11" spans="1:10" s="147" customFormat="1" ht="45">
      <c r="A11" s="97" t="s">
        <v>0</v>
      </c>
      <c r="B11" s="97" t="s">
        <v>788</v>
      </c>
      <c r="C11" s="97" t="s">
        <v>303</v>
      </c>
      <c r="D11" s="97" t="s">
        <v>800</v>
      </c>
      <c r="E11" s="97" t="s">
        <v>1580</v>
      </c>
      <c r="F11" s="97" t="s">
        <v>1581</v>
      </c>
      <c r="G11" s="97" t="s">
        <v>1582</v>
      </c>
      <c r="H11" s="97" t="s">
        <v>1587</v>
      </c>
      <c r="I11" s="146" t="s">
        <v>803</v>
      </c>
      <c r="J11" s="146" t="s">
        <v>1585</v>
      </c>
    </row>
    <row r="12" spans="1:10">
      <c r="A12" s="144" t="s">
        <v>7</v>
      </c>
      <c r="B12" s="144" t="s">
        <v>535</v>
      </c>
      <c r="C12" s="144" t="s">
        <v>475</v>
      </c>
      <c r="D12" s="144">
        <v>2111</v>
      </c>
      <c r="E12" s="144">
        <v>20</v>
      </c>
      <c r="F12" s="144">
        <v>17</v>
      </c>
      <c r="G12" s="144">
        <f>F12*30</f>
        <v>510</v>
      </c>
      <c r="H12" s="144">
        <f>F12*20</f>
        <v>340</v>
      </c>
      <c r="I12" s="144"/>
      <c r="J12" s="144">
        <v>2</v>
      </c>
    </row>
    <row r="13" spans="1:10">
      <c r="A13" s="144" t="s">
        <v>7</v>
      </c>
      <c r="B13" s="144" t="s">
        <v>535</v>
      </c>
      <c r="C13" s="144" t="s">
        <v>475</v>
      </c>
      <c r="D13" s="144">
        <v>2121</v>
      </c>
      <c r="E13" s="144">
        <v>5</v>
      </c>
      <c r="F13" s="144">
        <v>4</v>
      </c>
      <c r="G13" s="144">
        <f t="shared" ref="G13:G37" si="1">F13*30</f>
        <v>120</v>
      </c>
      <c r="H13" s="144">
        <f t="shared" ref="H13:H16" si="2">F13*20</f>
        <v>80</v>
      </c>
      <c r="I13" s="144"/>
      <c r="J13" s="144">
        <v>2</v>
      </c>
    </row>
    <row r="14" spans="1:10">
      <c r="A14" s="144" t="s">
        <v>7</v>
      </c>
      <c r="B14" s="144" t="s">
        <v>535</v>
      </c>
      <c r="C14" s="144" t="s">
        <v>475</v>
      </c>
      <c r="D14" s="144">
        <v>2233</v>
      </c>
      <c r="E14" s="144">
        <v>20</v>
      </c>
      <c r="F14" s="144">
        <v>30</v>
      </c>
      <c r="G14" s="144">
        <f t="shared" si="1"/>
        <v>900</v>
      </c>
      <c r="H14" s="144">
        <f t="shared" si="2"/>
        <v>600</v>
      </c>
      <c r="I14" s="144"/>
      <c r="J14" s="144">
        <v>5</v>
      </c>
    </row>
    <row r="15" spans="1:10">
      <c r="A15" s="144" t="s">
        <v>7</v>
      </c>
      <c r="B15" s="144" t="s">
        <v>535</v>
      </c>
      <c r="C15" s="144" t="s">
        <v>475</v>
      </c>
      <c r="D15" s="144" t="s">
        <v>512</v>
      </c>
      <c r="E15" s="144">
        <v>10</v>
      </c>
      <c r="F15" s="144">
        <v>3</v>
      </c>
      <c r="G15" s="144">
        <f t="shared" si="1"/>
        <v>90</v>
      </c>
      <c r="H15" s="144">
        <f t="shared" si="2"/>
        <v>60</v>
      </c>
      <c r="I15" s="144"/>
      <c r="J15" s="144">
        <v>0</v>
      </c>
    </row>
    <row r="16" spans="1:10">
      <c r="A16" s="144" t="s">
        <v>7</v>
      </c>
      <c r="B16" s="144" t="s">
        <v>535</v>
      </c>
      <c r="C16" s="144" t="s">
        <v>475</v>
      </c>
      <c r="D16" s="144">
        <v>2253</v>
      </c>
      <c r="E16" s="144">
        <v>5</v>
      </c>
      <c r="F16" s="144">
        <v>6</v>
      </c>
      <c r="G16" s="144">
        <f t="shared" si="1"/>
        <v>180</v>
      </c>
      <c r="H16" s="144">
        <f t="shared" si="2"/>
        <v>120</v>
      </c>
      <c r="I16" s="144"/>
      <c r="J16" s="144">
        <v>2</v>
      </c>
    </row>
    <row r="17" spans="1:10">
      <c r="A17" s="144" t="s">
        <v>7</v>
      </c>
      <c r="B17" s="144" t="s">
        <v>536</v>
      </c>
      <c r="C17" s="144" t="s">
        <v>119</v>
      </c>
      <c r="D17" s="144">
        <v>2111</v>
      </c>
      <c r="E17" s="144">
        <v>5</v>
      </c>
      <c r="F17" s="144">
        <v>1</v>
      </c>
      <c r="G17" s="144">
        <f t="shared" si="1"/>
        <v>30</v>
      </c>
      <c r="H17" s="144">
        <f>F17*18</f>
        <v>18</v>
      </c>
      <c r="I17" s="144"/>
      <c r="J17" s="144">
        <v>0</v>
      </c>
    </row>
    <row r="18" spans="1:10">
      <c r="A18" s="144" t="s">
        <v>7</v>
      </c>
      <c r="B18" s="144" t="s">
        <v>536</v>
      </c>
      <c r="C18" s="144" t="s">
        <v>119</v>
      </c>
      <c r="D18" s="144">
        <v>2121</v>
      </c>
      <c r="E18" s="144">
        <v>5</v>
      </c>
      <c r="F18" s="144">
        <v>3</v>
      </c>
      <c r="G18" s="144">
        <f t="shared" si="1"/>
        <v>90</v>
      </c>
      <c r="H18" s="144">
        <f>F18*18</f>
        <v>54</v>
      </c>
      <c r="I18" s="144"/>
      <c r="J18" s="144">
        <v>2</v>
      </c>
    </row>
    <row r="19" spans="1:10">
      <c r="A19" s="144" t="s">
        <v>7</v>
      </c>
      <c r="B19" s="144" t="s">
        <v>536</v>
      </c>
      <c r="C19" s="144" t="s">
        <v>119</v>
      </c>
      <c r="D19" s="144">
        <v>2233</v>
      </c>
      <c r="E19" s="144">
        <v>30</v>
      </c>
      <c r="F19" s="144">
        <v>40</v>
      </c>
      <c r="G19" s="144">
        <f t="shared" si="1"/>
        <v>1200</v>
      </c>
      <c r="H19" s="144">
        <f>F19*18</f>
        <v>720</v>
      </c>
      <c r="I19" s="144"/>
      <c r="J19" s="144">
        <v>10</v>
      </c>
    </row>
    <row r="20" spans="1:10">
      <c r="A20" s="144" t="s">
        <v>7</v>
      </c>
      <c r="B20" s="144" t="s">
        <v>536</v>
      </c>
      <c r="C20" s="144" t="s">
        <v>119</v>
      </c>
      <c r="D20" s="144">
        <v>2253</v>
      </c>
      <c r="E20" s="144">
        <v>5</v>
      </c>
      <c r="F20" s="144">
        <v>4</v>
      </c>
      <c r="G20" s="144">
        <f t="shared" si="1"/>
        <v>120</v>
      </c>
      <c r="H20" s="144">
        <f>F20*18</f>
        <v>72</v>
      </c>
      <c r="I20" s="144"/>
      <c r="J20" s="144">
        <v>1</v>
      </c>
    </row>
    <row r="21" spans="1:10">
      <c r="A21" s="144" t="s">
        <v>7</v>
      </c>
      <c r="B21" s="144" t="s">
        <v>227</v>
      </c>
      <c r="C21" s="144" t="s">
        <v>185</v>
      </c>
      <c r="D21" s="144">
        <v>2111</v>
      </c>
      <c r="E21" s="144">
        <v>20</v>
      </c>
      <c r="F21" s="144">
        <v>19</v>
      </c>
      <c r="G21" s="144">
        <f t="shared" si="1"/>
        <v>570</v>
      </c>
      <c r="H21" s="144">
        <f>F21*15</f>
        <v>285</v>
      </c>
      <c r="I21" s="144"/>
      <c r="J21" s="144">
        <v>2</v>
      </c>
    </row>
    <row r="22" spans="1:10">
      <c r="A22" s="144" t="s">
        <v>7</v>
      </c>
      <c r="B22" s="144" t="s">
        <v>227</v>
      </c>
      <c r="C22" s="144" t="s">
        <v>185</v>
      </c>
      <c r="D22" s="144">
        <v>2121</v>
      </c>
      <c r="E22" s="144">
        <v>5</v>
      </c>
      <c r="F22" s="144">
        <v>3</v>
      </c>
      <c r="G22" s="144">
        <f t="shared" si="1"/>
        <v>90</v>
      </c>
      <c r="H22" s="144">
        <f>F22*15</f>
        <v>45</v>
      </c>
      <c r="I22" s="144"/>
      <c r="J22" s="144">
        <v>1</v>
      </c>
    </row>
    <row r="23" spans="1:10">
      <c r="A23" s="144" t="s">
        <v>7</v>
      </c>
      <c r="B23" s="144" t="s">
        <v>227</v>
      </c>
      <c r="C23" s="144" t="s">
        <v>185</v>
      </c>
      <c r="D23" s="144">
        <v>2233</v>
      </c>
      <c r="E23" s="144">
        <v>25</v>
      </c>
      <c r="F23" s="144">
        <v>23</v>
      </c>
      <c r="G23" s="144">
        <f t="shared" si="1"/>
        <v>690</v>
      </c>
      <c r="H23" s="144">
        <f t="shared" ref="H23:H25" si="3">F23*15</f>
        <v>345</v>
      </c>
      <c r="I23" s="144"/>
      <c r="J23" s="144">
        <v>2</v>
      </c>
    </row>
    <row r="24" spans="1:10">
      <c r="A24" s="144" t="s">
        <v>7</v>
      </c>
      <c r="B24" s="144" t="s">
        <v>227</v>
      </c>
      <c r="C24" s="144" t="s">
        <v>185</v>
      </c>
      <c r="D24" s="144">
        <v>2253</v>
      </c>
      <c r="E24" s="144">
        <v>5</v>
      </c>
      <c r="F24" s="144">
        <v>6</v>
      </c>
      <c r="G24" s="144">
        <f t="shared" si="1"/>
        <v>180</v>
      </c>
      <c r="H24" s="144">
        <f t="shared" si="3"/>
        <v>90</v>
      </c>
      <c r="I24" s="144"/>
      <c r="J24" s="144">
        <v>0</v>
      </c>
    </row>
    <row r="25" spans="1:10">
      <c r="A25" s="144" t="s">
        <v>7</v>
      </c>
      <c r="B25" s="144" t="s">
        <v>227</v>
      </c>
      <c r="C25" s="144" t="s">
        <v>185</v>
      </c>
      <c r="D25" s="144" t="s">
        <v>512</v>
      </c>
      <c r="E25" s="144">
        <v>5</v>
      </c>
      <c r="F25" s="144">
        <v>0</v>
      </c>
      <c r="G25" s="144">
        <f t="shared" si="1"/>
        <v>0</v>
      </c>
      <c r="H25" s="144">
        <f t="shared" si="3"/>
        <v>0</v>
      </c>
      <c r="I25" s="144"/>
      <c r="J25" s="144">
        <v>0</v>
      </c>
    </row>
    <row r="26" spans="1:10">
      <c r="A26" s="144" t="s">
        <v>7</v>
      </c>
      <c r="B26" s="144" t="s">
        <v>1200</v>
      </c>
      <c r="C26" s="144" t="s">
        <v>198</v>
      </c>
      <c r="D26" s="144">
        <v>2111</v>
      </c>
      <c r="E26" s="144">
        <v>0</v>
      </c>
      <c r="F26" s="144">
        <v>1</v>
      </c>
      <c r="G26" s="144">
        <f t="shared" si="1"/>
        <v>30</v>
      </c>
      <c r="H26" s="144">
        <f>F26*20</f>
        <v>20</v>
      </c>
      <c r="I26" s="144"/>
      <c r="J26" s="144">
        <v>0</v>
      </c>
    </row>
    <row r="27" spans="1:10">
      <c r="A27" s="144" t="s">
        <v>7</v>
      </c>
      <c r="B27" s="144" t="s">
        <v>1200</v>
      </c>
      <c r="C27" s="144" t="s">
        <v>198</v>
      </c>
      <c r="D27" s="144">
        <v>2233</v>
      </c>
      <c r="E27" s="144">
        <v>45</v>
      </c>
      <c r="F27" s="144">
        <v>46</v>
      </c>
      <c r="G27" s="144">
        <f t="shared" si="1"/>
        <v>1380</v>
      </c>
      <c r="H27" s="144">
        <f t="shared" ref="H27:H28" si="4">F27*20</f>
        <v>920</v>
      </c>
      <c r="I27" s="144"/>
      <c r="J27" s="144">
        <v>2</v>
      </c>
    </row>
    <row r="28" spans="1:10">
      <c r="A28" s="144" t="s">
        <v>7</v>
      </c>
      <c r="B28" s="144" t="s">
        <v>1200</v>
      </c>
      <c r="C28" s="144" t="s">
        <v>198</v>
      </c>
      <c r="D28" s="144">
        <v>2318</v>
      </c>
      <c r="E28" s="144">
        <v>0</v>
      </c>
      <c r="F28" s="144">
        <v>1</v>
      </c>
      <c r="G28" s="144">
        <f t="shared" si="1"/>
        <v>30</v>
      </c>
      <c r="H28" s="144">
        <f t="shared" si="4"/>
        <v>20</v>
      </c>
      <c r="I28" s="144"/>
      <c r="J28" s="144">
        <v>0</v>
      </c>
    </row>
    <row r="29" spans="1:10">
      <c r="A29" s="144" t="s">
        <v>7</v>
      </c>
      <c r="B29" s="144" t="s">
        <v>236</v>
      </c>
      <c r="C29" s="144" t="s">
        <v>112</v>
      </c>
      <c r="D29" s="144">
        <v>2111</v>
      </c>
      <c r="E29" s="144">
        <v>20</v>
      </c>
      <c r="F29" s="144">
        <v>18</v>
      </c>
      <c r="G29" s="144">
        <f t="shared" si="1"/>
        <v>540</v>
      </c>
      <c r="H29" s="144">
        <f>F29*24</f>
        <v>432</v>
      </c>
      <c r="I29" s="144"/>
      <c r="J29" s="144">
        <v>2</v>
      </c>
    </row>
    <row r="30" spans="1:10">
      <c r="A30" s="144" t="s">
        <v>7</v>
      </c>
      <c r="B30" s="144" t="s">
        <v>236</v>
      </c>
      <c r="C30" s="144" t="s">
        <v>112</v>
      </c>
      <c r="D30" s="144">
        <v>2121</v>
      </c>
      <c r="E30" s="144">
        <v>10</v>
      </c>
      <c r="F30" s="144">
        <v>12</v>
      </c>
      <c r="G30" s="144">
        <f t="shared" si="1"/>
        <v>360</v>
      </c>
      <c r="H30" s="144">
        <f t="shared" ref="H30:H32" si="5">F30*24</f>
        <v>288</v>
      </c>
      <c r="I30" s="144"/>
      <c r="J30" s="144">
        <v>6</v>
      </c>
    </row>
    <row r="31" spans="1:10">
      <c r="A31" s="144" t="s">
        <v>7</v>
      </c>
      <c r="B31" s="144" t="s">
        <v>236</v>
      </c>
      <c r="C31" s="144" t="s">
        <v>112</v>
      </c>
      <c r="D31" s="144">
        <v>2233</v>
      </c>
      <c r="E31" s="144">
        <v>20</v>
      </c>
      <c r="F31" s="144">
        <v>22</v>
      </c>
      <c r="G31" s="144">
        <f t="shared" si="1"/>
        <v>660</v>
      </c>
      <c r="H31" s="144">
        <f t="shared" si="5"/>
        <v>528</v>
      </c>
      <c r="I31" s="144"/>
      <c r="J31" s="144">
        <v>2</v>
      </c>
    </row>
    <row r="32" spans="1:10">
      <c r="A32" s="144" t="s">
        <v>7</v>
      </c>
      <c r="B32" s="144" t="s">
        <v>236</v>
      </c>
      <c r="C32" s="144" t="s">
        <v>112</v>
      </c>
      <c r="D32" s="144">
        <v>2253</v>
      </c>
      <c r="E32" s="144">
        <v>10</v>
      </c>
      <c r="F32" s="144">
        <v>8</v>
      </c>
      <c r="G32" s="144">
        <f t="shared" si="1"/>
        <v>240</v>
      </c>
      <c r="H32" s="144">
        <f t="shared" si="5"/>
        <v>192</v>
      </c>
      <c r="I32" s="144"/>
      <c r="J32" s="144">
        <v>3</v>
      </c>
    </row>
    <row r="33" spans="1:10">
      <c r="A33" s="144" t="s">
        <v>7</v>
      </c>
      <c r="B33" s="144" t="s">
        <v>531</v>
      </c>
      <c r="C33" s="144" t="s">
        <v>220</v>
      </c>
      <c r="D33" s="144">
        <v>2111</v>
      </c>
      <c r="E33" s="144">
        <v>15</v>
      </c>
      <c r="F33" s="144">
        <v>15</v>
      </c>
      <c r="G33" s="144">
        <f t="shared" si="1"/>
        <v>450</v>
      </c>
      <c r="H33" s="144">
        <f t="shared" ref="H33:H36" si="6">F33*22</f>
        <v>330</v>
      </c>
      <c r="I33" s="144"/>
      <c r="J33" s="144">
        <v>1</v>
      </c>
    </row>
    <row r="34" spans="1:10">
      <c r="A34" s="144" t="s">
        <v>7</v>
      </c>
      <c r="B34" s="144" t="s">
        <v>531</v>
      </c>
      <c r="C34" s="144" t="s">
        <v>220</v>
      </c>
      <c r="D34" s="144">
        <v>2121</v>
      </c>
      <c r="E34" s="144">
        <v>10</v>
      </c>
      <c r="F34" s="144">
        <v>10</v>
      </c>
      <c r="G34" s="144">
        <f t="shared" si="1"/>
        <v>300</v>
      </c>
      <c r="H34" s="144">
        <f t="shared" si="6"/>
        <v>220</v>
      </c>
      <c r="I34" s="144"/>
      <c r="J34" s="144">
        <v>4</v>
      </c>
    </row>
    <row r="35" spans="1:10">
      <c r="A35" s="144" t="s">
        <v>7</v>
      </c>
      <c r="B35" s="144" t="s">
        <v>531</v>
      </c>
      <c r="C35" s="144" t="s">
        <v>220</v>
      </c>
      <c r="D35" s="144">
        <v>2233</v>
      </c>
      <c r="E35" s="144">
        <v>20</v>
      </c>
      <c r="F35" s="144">
        <v>19</v>
      </c>
      <c r="G35" s="144">
        <f t="shared" si="1"/>
        <v>570</v>
      </c>
      <c r="H35" s="144">
        <f t="shared" si="6"/>
        <v>418</v>
      </c>
      <c r="I35" s="144"/>
      <c r="J35" s="144">
        <v>0</v>
      </c>
    </row>
    <row r="36" spans="1:10">
      <c r="A36" s="144" t="s">
        <v>7</v>
      </c>
      <c r="B36" s="144" t="s">
        <v>531</v>
      </c>
      <c r="C36" s="144" t="s">
        <v>220</v>
      </c>
      <c r="D36" s="144">
        <v>2253</v>
      </c>
      <c r="E36" s="144">
        <v>10</v>
      </c>
      <c r="F36" s="144">
        <v>8</v>
      </c>
      <c r="G36" s="144">
        <f t="shared" si="1"/>
        <v>240</v>
      </c>
      <c r="H36" s="144">
        <f t="shared" si="6"/>
        <v>176</v>
      </c>
      <c r="I36" s="144"/>
      <c r="J36" s="144">
        <v>3</v>
      </c>
    </row>
    <row r="37" spans="1:10">
      <c r="A37" s="144" t="s">
        <v>7</v>
      </c>
      <c r="B37" s="144" t="s">
        <v>531</v>
      </c>
      <c r="C37" s="144" t="s">
        <v>220</v>
      </c>
      <c r="D37" s="144" t="s">
        <v>512</v>
      </c>
      <c r="E37" s="144">
        <v>5</v>
      </c>
      <c r="F37" s="144">
        <v>9</v>
      </c>
      <c r="G37" s="144">
        <f t="shared" si="1"/>
        <v>270</v>
      </c>
      <c r="H37" s="144">
        <f>F37*22</f>
        <v>198</v>
      </c>
      <c r="I37" s="144"/>
      <c r="J37" s="144">
        <v>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tabSelected="1" topLeftCell="A10" workbookViewId="0">
      <selection activeCell="A21" sqref="A21"/>
    </sheetView>
  </sheetViews>
  <sheetFormatPr defaultRowHeight="15"/>
  <cols>
    <col min="1" max="1" width="26.5703125" customWidth="1"/>
    <col min="2" max="2" width="16" customWidth="1"/>
    <col min="5" max="5" width="17" bestFit="1" customWidth="1"/>
    <col min="6" max="7" width="24.5703125" bestFit="1" customWidth="1"/>
    <col min="8" max="8" width="17.85546875" bestFit="1" customWidth="1"/>
    <col min="9" max="9" width="22.85546875" customWidth="1"/>
    <col min="10" max="10" width="15" bestFit="1" customWidth="1"/>
    <col min="11" max="11" width="12.28515625" bestFit="1" customWidth="1"/>
  </cols>
  <sheetData>
    <row r="1" spans="1:14" ht="30">
      <c r="A1" s="11" t="s">
        <v>69</v>
      </c>
      <c r="L1" s="158" t="s">
        <v>71</v>
      </c>
      <c r="M1" s="158"/>
      <c r="N1" s="158"/>
    </row>
    <row r="2" spans="1:14" ht="37.5" customHeight="1">
      <c r="L2" s="159" t="s">
        <v>72</v>
      </c>
      <c r="M2" s="159"/>
      <c r="N2" s="159"/>
    </row>
    <row r="3" spans="1:14" ht="90">
      <c r="A3" s="17" t="s">
        <v>70</v>
      </c>
      <c r="L3" s="12" t="s">
        <v>34</v>
      </c>
      <c r="M3" s="12" t="s">
        <v>2</v>
      </c>
      <c r="N3" s="12" t="s">
        <v>35</v>
      </c>
    </row>
    <row r="4" spans="1:14">
      <c r="A4" s="5"/>
      <c r="B4" s="7" t="s">
        <v>38</v>
      </c>
      <c r="L4" s="12">
        <v>100</v>
      </c>
      <c r="M4" s="12">
        <v>100</v>
      </c>
      <c r="N4" s="12">
        <v>100</v>
      </c>
    </row>
    <row r="5" spans="1:14">
      <c r="A5" s="3" t="s">
        <v>73</v>
      </c>
      <c r="B5" s="5">
        <v>100</v>
      </c>
      <c r="L5" s="12">
        <v>100</v>
      </c>
      <c r="M5" s="12">
        <v>90</v>
      </c>
      <c r="N5" s="12">
        <v>0</v>
      </c>
    </row>
    <row r="6" spans="1:14">
      <c r="A6" s="3" t="s">
        <v>74</v>
      </c>
      <c r="B6" s="5">
        <v>100</v>
      </c>
      <c r="L6" s="12">
        <v>100</v>
      </c>
      <c r="M6" s="12">
        <v>110</v>
      </c>
      <c r="N6" s="12">
        <v>100</v>
      </c>
    </row>
    <row r="7" spans="1:14">
      <c r="A7" s="27"/>
      <c r="B7" s="28"/>
      <c r="L7" s="29"/>
      <c r="M7" s="29"/>
      <c r="N7" s="29"/>
    </row>
    <row r="9" spans="1:14" ht="90">
      <c r="A9" s="13" t="s">
        <v>75</v>
      </c>
      <c r="B9" s="7" t="s">
        <v>38</v>
      </c>
    </row>
    <row r="10" spans="1:14">
      <c r="A10" s="5"/>
      <c r="B10" s="5">
        <v>100</v>
      </c>
    </row>
    <row r="11" spans="1:14">
      <c r="E11" s="18" t="s">
        <v>141</v>
      </c>
      <c r="F11" s="18" t="s">
        <v>143</v>
      </c>
      <c r="G11" s="18" t="s">
        <v>142</v>
      </c>
      <c r="H11" s="18" t="s">
        <v>144</v>
      </c>
      <c r="I11" s="18" t="s">
        <v>147</v>
      </c>
      <c r="J11" s="18" t="s">
        <v>8</v>
      </c>
      <c r="K11" s="18" t="s">
        <v>36</v>
      </c>
    </row>
    <row r="12" spans="1:14">
      <c r="E12" s="5">
        <v>12</v>
      </c>
      <c r="F12" s="5">
        <v>52</v>
      </c>
      <c r="G12" s="5">
        <v>0</v>
      </c>
      <c r="H12" s="5">
        <v>0</v>
      </c>
      <c r="I12" s="5">
        <v>52</v>
      </c>
      <c r="J12" s="5">
        <v>0</v>
      </c>
      <c r="K12" s="5">
        <v>0</v>
      </c>
    </row>
    <row r="14" spans="1:14">
      <c r="E14" s="18" t="s">
        <v>141</v>
      </c>
      <c r="F14" s="18" t="s">
        <v>145</v>
      </c>
      <c r="G14" s="18" t="s">
        <v>144</v>
      </c>
      <c r="H14" s="18" t="s">
        <v>147</v>
      </c>
      <c r="I14" s="18" t="s">
        <v>8</v>
      </c>
      <c r="J14" s="18" t="s">
        <v>36</v>
      </c>
    </row>
    <row r="15" spans="1:14">
      <c r="E15" s="24">
        <v>12</v>
      </c>
      <c r="F15" s="24">
        <v>11</v>
      </c>
      <c r="G15" s="24">
        <v>11</v>
      </c>
      <c r="H15" s="24">
        <v>1</v>
      </c>
      <c r="I15" s="24">
        <f>G15/F15*100</f>
        <v>100</v>
      </c>
      <c r="J15" s="5">
        <v>100</v>
      </c>
    </row>
    <row r="17" spans="5:10">
      <c r="E17" s="18" t="s">
        <v>141</v>
      </c>
      <c r="F17" s="18" t="s">
        <v>146</v>
      </c>
      <c r="G17" s="18" t="s">
        <v>144</v>
      </c>
      <c r="H17" s="18" t="s">
        <v>147</v>
      </c>
      <c r="I17" s="18" t="s">
        <v>8</v>
      </c>
      <c r="J17" s="18" t="s">
        <v>36</v>
      </c>
    </row>
    <row r="18" spans="5:10">
      <c r="E18" s="24">
        <v>12</v>
      </c>
      <c r="F18" s="24">
        <v>5</v>
      </c>
      <c r="G18" s="24">
        <v>5</v>
      </c>
      <c r="H18" s="24">
        <v>0</v>
      </c>
      <c r="I18" s="24">
        <f>G18/E18*100</f>
        <v>41.666666666666671</v>
      </c>
      <c r="J18" s="5">
        <v>0</v>
      </c>
    </row>
  </sheetData>
  <mergeCells count="2">
    <mergeCell ref="L1:N1"/>
    <mergeCell ref="L2:N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8"/>
  <sheetViews>
    <sheetView workbookViewId="0">
      <selection activeCell="H1" sqref="H1"/>
    </sheetView>
  </sheetViews>
  <sheetFormatPr defaultRowHeight="15"/>
  <cols>
    <col min="1" max="1" width="41.42578125" customWidth="1"/>
    <col min="3" max="3" width="20.28515625" bestFit="1" customWidth="1"/>
    <col min="4" max="4" width="10.28515625" bestFit="1" customWidth="1"/>
    <col min="6" max="6" width="12.140625" customWidth="1"/>
    <col min="8" max="8" width="10.5703125" bestFit="1" customWidth="1"/>
  </cols>
  <sheetData>
    <row r="3" spans="1:13" ht="92.25" customHeight="1">
      <c r="A3" s="11" t="s">
        <v>76</v>
      </c>
      <c r="C3" s="10" t="s">
        <v>77</v>
      </c>
      <c r="D3" s="10" t="s">
        <v>78</v>
      </c>
      <c r="E3" s="10" t="s">
        <v>79</v>
      </c>
      <c r="F3" s="10" t="s">
        <v>80</v>
      </c>
      <c r="G3" s="10" t="s">
        <v>81</v>
      </c>
      <c r="H3" s="7" t="s">
        <v>38</v>
      </c>
      <c r="K3" s="158" t="s">
        <v>71</v>
      </c>
      <c r="L3" s="158"/>
      <c r="M3" s="158"/>
    </row>
    <row r="4" spans="1:13" ht="37.5" customHeight="1">
      <c r="C4" s="5">
        <v>4</v>
      </c>
      <c r="D4" s="5">
        <v>3</v>
      </c>
      <c r="E4" s="5">
        <v>100</v>
      </c>
      <c r="F4" s="5">
        <v>70</v>
      </c>
      <c r="G4" s="5">
        <f>F4/E4%</f>
        <v>70</v>
      </c>
      <c r="H4" s="5">
        <v>100</v>
      </c>
      <c r="K4" s="159" t="s">
        <v>72</v>
      </c>
      <c r="L4" s="159"/>
      <c r="M4" s="159"/>
    </row>
    <row r="5" spans="1:13" ht="30">
      <c r="K5" s="12" t="s">
        <v>34</v>
      </c>
      <c r="L5" s="12" t="s">
        <v>2</v>
      </c>
      <c r="M5" s="12" t="s">
        <v>35</v>
      </c>
    </row>
    <row r="6" spans="1:13" ht="60">
      <c r="C6" s="148" t="s">
        <v>1588</v>
      </c>
      <c r="D6" s="148" t="s">
        <v>1589</v>
      </c>
      <c r="E6" s="10" t="s">
        <v>79</v>
      </c>
      <c r="F6" s="10" t="s">
        <v>80</v>
      </c>
      <c r="G6" s="10" t="s">
        <v>81</v>
      </c>
      <c r="H6" s="7" t="s">
        <v>38</v>
      </c>
      <c r="K6" s="12">
        <v>100</v>
      </c>
      <c r="L6" s="12">
        <v>100</v>
      </c>
      <c r="M6" s="12">
        <v>100</v>
      </c>
    </row>
    <row r="7" spans="1:13">
      <c r="C7">
        <v>4</v>
      </c>
      <c r="D7">
        <v>3</v>
      </c>
      <c r="E7">
        <v>50</v>
      </c>
      <c r="F7">
        <v>55</v>
      </c>
      <c r="G7">
        <f>D7/C7*100</f>
        <v>75</v>
      </c>
      <c r="H7">
        <v>100</v>
      </c>
      <c r="K7" s="12">
        <v>100</v>
      </c>
      <c r="L7" s="12">
        <v>90</v>
      </c>
      <c r="M7" s="12">
        <v>0</v>
      </c>
    </row>
    <row r="8" spans="1:13">
      <c r="K8" s="12">
        <v>100</v>
      </c>
      <c r="L8" s="12">
        <v>110</v>
      </c>
      <c r="M8" s="12">
        <v>100</v>
      </c>
    </row>
  </sheetData>
  <mergeCells count="2">
    <mergeCell ref="K3:M3"/>
    <mergeCell ref="K4:M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H63"/>
  <sheetViews>
    <sheetView topLeftCell="A51" workbookViewId="0">
      <selection activeCell="H63" sqref="H63"/>
    </sheetView>
  </sheetViews>
  <sheetFormatPr defaultRowHeight="15"/>
  <cols>
    <col min="1" max="1" width="11.140625" bestFit="1" customWidth="1"/>
    <col min="2" max="2" width="11.85546875" bestFit="1" customWidth="1"/>
    <col min="3" max="3" width="23" bestFit="1" customWidth="1"/>
    <col min="4" max="4" width="14" bestFit="1" customWidth="1"/>
    <col min="5" max="5" width="15.28515625" bestFit="1" customWidth="1"/>
    <col min="6" max="6" width="16.42578125" bestFit="1" customWidth="1"/>
    <col min="7" max="7" width="10" bestFit="1" customWidth="1"/>
    <col min="8" max="8" width="27.42578125" bestFit="1" customWidth="1"/>
  </cols>
  <sheetData>
    <row r="1" spans="1:8" ht="15.75">
      <c r="A1" s="161" t="s">
        <v>1660</v>
      </c>
      <c r="B1" s="162"/>
      <c r="C1" s="162"/>
      <c r="D1" s="162"/>
      <c r="E1" s="162"/>
      <c r="F1" s="162"/>
      <c r="G1" s="162"/>
      <c r="H1" s="162"/>
    </row>
    <row r="2" spans="1:8" ht="15" customHeight="1">
      <c r="A2" s="156" t="s">
        <v>1590</v>
      </c>
      <c r="B2" s="149" t="s">
        <v>0</v>
      </c>
      <c r="C2" s="149" t="s">
        <v>1591</v>
      </c>
      <c r="D2" s="149" t="s">
        <v>1592</v>
      </c>
      <c r="E2" s="149" t="s">
        <v>1593</v>
      </c>
      <c r="F2" s="149" t="s">
        <v>84</v>
      </c>
      <c r="G2" s="149" t="s">
        <v>85</v>
      </c>
      <c r="H2" s="149" t="s">
        <v>1594</v>
      </c>
    </row>
    <row r="3" spans="1:8" hidden="1">
      <c r="A3" s="150">
        <v>44968</v>
      </c>
      <c r="B3" s="19" t="s">
        <v>7</v>
      </c>
      <c r="C3" s="19" t="s">
        <v>1595</v>
      </c>
      <c r="D3" s="19" t="s">
        <v>1596</v>
      </c>
      <c r="E3" s="19">
        <v>7999917237</v>
      </c>
      <c r="F3" s="19" t="s">
        <v>1597</v>
      </c>
      <c r="G3" s="19" t="s">
        <v>87</v>
      </c>
      <c r="H3" s="19" t="s">
        <v>14</v>
      </c>
    </row>
    <row r="4" spans="1:8" hidden="1">
      <c r="A4" s="150">
        <v>44968</v>
      </c>
      <c r="B4" s="19" t="s">
        <v>7</v>
      </c>
      <c r="C4" s="19" t="s">
        <v>1598</v>
      </c>
      <c r="D4" s="19" t="s">
        <v>88</v>
      </c>
      <c r="E4" s="19">
        <v>6260472050</v>
      </c>
      <c r="F4" s="19" t="s">
        <v>1597</v>
      </c>
      <c r="G4" s="19" t="s">
        <v>87</v>
      </c>
      <c r="H4" s="19" t="s">
        <v>14</v>
      </c>
    </row>
    <row r="5" spans="1:8" hidden="1">
      <c r="A5" s="150">
        <v>44968</v>
      </c>
      <c r="B5" s="19" t="s">
        <v>7</v>
      </c>
      <c r="C5" s="19" t="s">
        <v>1599</v>
      </c>
      <c r="D5" s="19" t="s">
        <v>1600</v>
      </c>
      <c r="E5" s="19">
        <v>9399517481</v>
      </c>
      <c r="F5" s="19" t="s">
        <v>1597</v>
      </c>
      <c r="G5" s="19" t="s">
        <v>87</v>
      </c>
      <c r="H5" s="19" t="s">
        <v>14</v>
      </c>
    </row>
    <row r="6" spans="1:8" hidden="1">
      <c r="A6" s="150">
        <v>44968</v>
      </c>
      <c r="B6" s="19" t="s">
        <v>7</v>
      </c>
      <c r="C6" s="19" t="s">
        <v>1601</v>
      </c>
      <c r="D6" s="19" t="s">
        <v>1600</v>
      </c>
      <c r="E6" s="19">
        <v>8319900068</v>
      </c>
      <c r="F6" s="19" t="s">
        <v>1597</v>
      </c>
      <c r="G6" s="19" t="s">
        <v>87</v>
      </c>
      <c r="H6" s="19" t="s">
        <v>14</v>
      </c>
    </row>
    <row r="7" spans="1:8" hidden="1">
      <c r="A7" s="150">
        <v>44968</v>
      </c>
      <c r="B7" s="19" t="s">
        <v>7</v>
      </c>
      <c r="C7" s="19" t="s">
        <v>1602</v>
      </c>
      <c r="D7" s="19" t="s">
        <v>89</v>
      </c>
      <c r="E7" s="19">
        <v>9754904283</v>
      </c>
      <c r="F7" s="19" t="s">
        <v>1597</v>
      </c>
      <c r="G7" s="19" t="s">
        <v>87</v>
      </c>
      <c r="H7" s="19" t="s">
        <v>14</v>
      </c>
    </row>
    <row r="8" spans="1:8" hidden="1">
      <c r="A8" s="150">
        <v>44968</v>
      </c>
      <c r="B8" s="19" t="s">
        <v>7</v>
      </c>
      <c r="C8" s="19" t="s">
        <v>1603</v>
      </c>
      <c r="D8" s="19" t="s">
        <v>90</v>
      </c>
      <c r="E8" s="19">
        <v>9340677853</v>
      </c>
      <c r="F8" s="19" t="s">
        <v>1597</v>
      </c>
      <c r="G8" s="19" t="s">
        <v>87</v>
      </c>
      <c r="H8" s="19" t="s">
        <v>14</v>
      </c>
    </row>
    <row r="9" spans="1:8" hidden="1">
      <c r="A9" s="150">
        <v>44968</v>
      </c>
      <c r="B9" s="19" t="s">
        <v>7</v>
      </c>
      <c r="C9" s="19" t="s">
        <v>1604</v>
      </c>
      <c r="D9" s="19" t="s">
        <v>1605</v>
      </c>
      <c r="E9" s="19">
        <v>8770829929</v>
      </c>
      <c r="F9" s="19" t="s">
        <v>1597</v>
      </c>
      <c r="G9" s="19" t="s">
        <v>87</v>
      </c>
      <c r="H9" s="19" t="s">
        <v>14</v>
      </c>
    </row>
    <row r="10" spans="1:8" hidden="1">
      <c r="A10" s="150">
        <v>44968</v>
      </c>
      <c r="B10" s="19" t="s">
        <v>7</v>
      </c>
      <c r="C10" s="19" t="s">
        <v>1606</v>
      </c>
      <c r="D10" s="19" t="s">
        <v>1605</v>
      </c>
      <c r="E10" s="19">
        <v>9926190606</v>
      </c>
      <c r="F10" s="19" t="s">
        <v>1597</v>
      </c>
      <c r="G10" s="19" t="s">
        <v>87</v>
      </c>
      <c r="H10" s="19" t="s">
        <v>14</v>
      </c>
    </row>
    <row r="11" spans="1:8" hidden="1">
      <c r="A11" s="150">
        <v>44968</v>
      </c>
      <c r="B11" s="19" t="s">
        <v>7</v>
      </c>
      <c r="C11" s="19" t="s">
        <v>1607</v>
      </c>
      <c r="D11" s="19" t="s">
        <v>1608</v>
      </c>
      <c r="E11" s="19">
        <v>9617440599</v>
      </c>
      <c r="F11" s="19" t="s">
        <v>1597</v>
      </c>
      <c r="G11" s="19" t="s">
        <v>87</v>
      </c>
      <c r="H11" s="19" t="s">
        <v>14</v>
      </c>
    </row>
    <row r="12" spans="1:8" hidden="1">
      <c r="A12" s="150">
        <v>44968</v>
      </c>
      <c r="B12" s="19" t="s">
        <v>7</v>
      </c>
      <c r="C12" s="19" t="s">
        <v>1609</v>
      </c>
      <c r="D12" s="19" t="s">
        <v>91</v>
      </c>
      <c r="E12" s="19">
        <v>9575506642</v>
      </c>
      <c r="F12" s="19" t="s">
        <v>1597</v>
      </c>
      <c r="G12" s="19" t="s">
        <v>87</v>
      </c>
      <c r="H12" s="19" t="s">
        <v>14</v>
      </c>
    </row>
    <row r="13" spans="1:8" hidden="1">
      <c r="A13" s="150">
        <v>44968</v>
      </c>
      <c r="B13" s="19" t="s">
        <v>7</v>
      </c>
      <c r="C13" s="19" t="s">
        <v>1610</v>
      </c>
      <c r="D13" s="19" t="s">
        <v>91</v>
      </c>
      <c r="E13" s="19">
        <v>9340110612</v>
      </c>
      <c r="F13" s="19" t="s">
        <v>1597</v>
      </c>
      <c r="G13" s="19" t="s">
        <v>87</v>
      </c>
      <c r="H13" s="19" t="s">
        <v>14</v>
      </c>
    </row>
    <row r="14" spans="1:8" hidden="1">
      <c r="A14" s="150">
        <v>44968</v>
      </c>
      <c r="B14" s="19" t="s">
        <v>7</v>
      </c>
      <c r="C14" s="19" t="s">
        <v>1611</v>
      </c>
      <c r="D14" s="19" t="s">
        <v>92</v>
      </c>
      <c r="E14" s="19">
        <v>7000253632</v>
      </c>
      <c r="F14" s="19" t="s">
        <v>1597</v>
      </c>
      <c r="G14" s="19" t="s">
        <v>87</v>
      </c>
      <c r="H14" s="19" t="s">
        <v>14</v>
      </c>
    </row>
    <row r="15" spans="1:8" hidden="1">
      <c r="A15" s="150">
        <v>44968</v>
      </c>
      <c r="B15" s="19" t="s">
        <v>7</v>
      </c>
      <c r="C15" s="19" t="s">
        <v>1612</v>
      </c>
      <c r="D15" s="19" t="s">
        <v>1608</v>
      </c>
      <c r="E15" s="19">
        <v>9340639313</v>
      </c>
      <c r="F15" s="19" t="s">
        <v>1597</v>
      </c>
      <c r="G15" s="19" t="s">
        <v>87</v>
      </c>
      <c r="H15" s="19" t="s">
        <v>14</v>
      </c>
    </row>
    <row r="16" spans="1:8" hidden="1">
      <c r="A16" s="150">
        <v>44968</v>
      </c>
      <c r="B16" s="19" t="s">
        <v>7</v>
      </c>
      <c r="C16" s="19" t="s">
        <v>1613</v>
      </c>
      <c r="D16" s="19" t="s">
        <v>88</v>
      </c>
      <c r="E16" s="19">
        <v>8435082035</v>
      </c>
      <c r="F16" s="19" t="s">
        <v>1597</v>
      </c>
      <c r="G16" s="19" t="s">
        <v>87</v>
      </c>
      <c r="H16" s="19" t="s">
        <v>14</v>
      </c>
    </row>
    <row r="17" spans="1:8" hidden="1">
      <c r="A17" s="150">
        <v>44968</v>
      </c>
      <c r="B17" s="19" t="s">
        <v>7</v>
      </c>
      <c r="C17" s="19" t="s">
        <v>1615</v>
      </c>
      <c r="D17" s="19" t="s">
        <v>1614</v>
      </c>
      <c r="E17" s="19">
        <v>9977374484</v>
      </c>
      <c r="F17" s="151" t="s">
        <v>87</v>
      </c>
      <c r="G17" s="19" t="s">
        <v>87</v>
      </c>
      <c r="H17" s="19" t="s">
        <v>14</v>
      </c>
    </row>
    <row r="18" spans="1:8" hidden="1">
      <c r="A18" s="150">
        <v>45027</v>
      </c>
      <c r="B18" s="19" t="s">
        <v>7</v>
      </c>
      <c r="C18" s="19" t="s">
        <v>1616</v>
      </c>
      <c r="D18" s="19" t="s">
        <v>1614</v>
      </c>
      <c r="E18" s="19">
        <v>6261433461</v>
      </c>
      <c r="F18" s="151" t="s">
        <v>87</v>
      </c>
      <c r="G18" s="19" t="s">
        <v>87</v>
      </c>
      <c r="H18" s="19" t="s">
        <v>1621</v>
      </c>
    </row>
    <row r="19" spans="1:8" hidden="1">
      <c r="A19" s="150">
        <v>44968</v>
      </c>
      <c r="B19" s="19" t="s">
        <v>7</v>
      </c>
      <c r="C19" s="19" t="s">
        <v>1617</v>
      </c>
      <c r="D19" s="19" t="s">
        <v>92</v>
      </c>
      <c r="E19" s="19">
        <v>7697039849</v>
      </c>
      <c r="F19" s="19" t="s">
        <v>1597</v>
      </c>
      <c r="G19" s="19" t="s">
        <v>87</v>
      </c>
      <c r="H19" s="19" t="s">
        <v>14</v>
      </c>
    </row>
    <row r="20" spans="1:8" hidden="1">
      <c r="A20" s="150">
        <v>44968</v>
      </c>
      <c r="B20" s="19" t="s">
        <v>7</v>
      </c>
      <c r="C20" s="19" t="s">
        <v>1618</v>
      </c>
      <c r="D20" s="19" t="s">
        <v>1619</v>
      </c>
      <c r="E20" s="19">
        <v>9301160944</v>
      </c>
      <c r="F20" s="19" t="s">
        <v>1597</v>
      </c>
      <c r="G20" s="19" t="s">
        <v>87</v>
      </c>
      <c r="H20" s="19" t="s">
        <v>14</v>
      </c>
    </row>
    <row r="21" spans="1:8" hidden="1">
      <c r="A21" s="150">
        <v>45027</v>
      </c>
      <c r="B21" s="19" t="s">
        <v>7</v>
      </c>
      <c r="C21" s="19" t="s">
        <v>1620</v>
      </c>
      <c r="D21" s="19" t="s">
        <v>94</v>
      </c>
      <c r="E21" s="19">
        <v>9753433564</v>
      </c>
      <c r="F21" s="19" t="s">
        <v>87</v>
      </c>
      <c r="G21" s="19" t="s">
        <v>87</v>
      </c>
      <c r="H21" s="19" t="s">
        <v>1621</v>
      </c>
    </row>
    <row r="22" spans="1:8" hidden="1">
      <c r="A22" s="150">
        <v>45027</v>
      </c>
      <c r="B22" s="19" t="s">
        <v>7</v>
      </c>
      <c r="C22" s="19" t="s">
        <v>1622</v>
      </c>
      <c r="D22" s="19" t="s">
        <v>1623</v>
      </c>
      <c r="E22" s="19">
        <v>9754354718</v>
      </c>
      <c r="F22" s="19" t="s">
        <v>87</v>
      </c>
      <c r="G22" s="19" t="s">
        <v>87</v>
      </c>
      <c r="H22" s="19" t="s">
        <v>1621</v>
      </c>
    </row>
    <row r="23" spans="1:8" hidden="1">
      <c r="A23" s="150">
        <v>45027</v>
      </c>
      <c r="B23" s="19" t="s">
        <v>7</v>
      </c>
      <c r="C23" s="19" t="s">
        <v>1624</v>
      </c>
      <c r="D23" s="19" t="s">
        <v>95</v>
      </c>
      <c r="E23" s="19">
        <v>8602683913</v>
      </c>
      <c r="F23" s="19" t="s">
        <v>87</v>
      </c>
      <c r="G23" s="19" t="s">
        <v>87</v>
      </c>
      <c r="H23" s="19" t="s">
        <v>1621</v>
      </c>
    </row>
    <row r="24" spans="1:8" hidden="1">
      <c r="A24" s="150">
        <v>45027</v>
      </c>
      <c r="B24" s="19" t="s">
        <v>7</v>
      </c>
      <c r="C24" s="19" t="s">
        <v>1625</v>
      </c>
      <c r="D24" s="19" t="s">
        <v>96</v>
      </c>
      <c r="E24" s="19">
        <v>7987007307</v>
      </c>
      <c r="F24" s="19" t="s">
        <v>87</v>
      </c>
      <c r="G24" s="19" t="s">
        <v>87</v>
      </c>
      <c r="H24" s="19" t="s">
        <v>1621</v>
      </c>
    </row>
    <row r="25" spans="1:8" hidden="1">
      <c r="A25" s="150">
        <v>45027</v>
      </c>
      <c r="B25" s="19" t="s">
        <v>7</v>
      </c>
      <c r="C25" s="19" t="s">
        <v>1626</v>
      </c>
      <c r="D25" s="19" t="s">
        <v>1627</v>
      </c>
      <c r="E25" s="19">
        <v>8962799375</v>
      </c>
      <c r="F25" s="19" t="s">
        <v>87</v>
      </c>
      <c r="G25" s="19" t="s">
        <v>87</v>
      </c>
      <c r="H25" s="19" t="s">
        <v>1621</v>
      </c>
    </row>
    <row r="26" spans="1:8" hidden="1">
      <c r="A26" s="150">
        <v>45027</v>
      </c>
      <c r="B26" s="19" t="s">
        <v>7</v>
      </c>
      <c r="C26" s="19" t="s">
        <v>1628</v>
      </c>
      <c r="D26" s="19" t="s">
        <v>97</v>
      </c>
      <c r="E26" s="19">
        <v>7987968677</v>
      </c>
      <c r="F26" s="19" t="s">
        <v>87</v>
      </c>
      <c r="G26" s="19" t="s">
        <v>87</v>
      </c>
      <c r="H26" s="19" t="s">
        <v>1621</v>
      </c>
    </row>
    <row r="27" spans="1:8" hidden="1">
      <c r="A27" s="150">
        <v>45027</v>
      </c>
      <c r="B27" s="19" t="s">
        <v>7</v>
      </c>
      <c r="C27" s="19" t="s">
        <v>1629</v>
      </c>
      <c r="D27" s="19" t="s">
        <v>1630</v>
      </c>
      <c r="E27" s="19">
        <v>7999880902</v>
      </c>
      <c r="F27" s="19" t="s">
        <v>98</v>
      </c>
      <c r="G27" s="19" t="s">
        <v>87</v>
      </c>
      <c r="H27" s="19" t="s">
        <v>1621</v>
      </c>
    </row>
    <row r="28" spans="1:8" hidden="1">
      <c r="A28" s="150">
        <v>45027</v>
      </c>
      <c r="B28" s="19" t="s">
        <v>7</v>
      </c>
      <c r="C28" s="19" t="s">
        <v>1631</v>
      </c>
      <c r="D28" s="19" t="s">
        <v>99</v>
      </c>
      <c r="E28" s="19">
        <v>9669727550</v>
      </c>
      <c r="F28" s="19" t="s">
        <v>99</v>
      </c>
      <c r="G28" s="19" t="s">
        <v>87</v>
      </c>
      <c r="H28" s="19" t="s">
        <v>1621</v>
      </c>
    </row>
    <row r="29" spans="1:8" hidden="1">
      <c r="A29" s="150">
        <v>45027</v>
      </c>
      <c r="B29" s="19" t="s">
        <v>7</v>
      </c>
      <c r="C29" s="19" t="s">
        <v>1632</v>
      </c>
      <c r="D29" s="19" t="s">
        <v>100</v>
      </c>
      <c r="E29" s="19">
        <v>9340626723</v>
      </c>
      <c r="F29" s="19" t="s">
        <v>100</v>
      </c>
      <c r="G29" s="19" t="s">
        <v>87</v>
      </c>
      <c r="H29" s="19" t="s">
        <v>1621</v>
      </c>
    </row>
    <row r="30" spans="1:8" hidden="1">
      <c r="A30" s="150">
        <v>45027</v>
      </c>
      <c r="B30" s="19" t="s">
        <v>7</v>
      </c>
      <c r="C30" s="19" t="s">
        <v>1633</v>
      </c>
      <c r="D30" s="19" t="s">
        <v>1634</v>
      </c>
      <c r="E30" s="19">
        <v>7999514361</v>
      </c>
      <c r="F30" s="19" t="s">
        <v>98</v>
      </c>
      <c r="G30" s="19" t="s">
        <v>87</v>
      </c>
      <c r="H30" s="19" t="s">
        <v>1621</v>
      </c>
    </row>
    <row r="31" spans="1:8" hidden="1">
      <c r="A31" s="150">
        <v>45027</v>
      </c>
      <c r="B31" s="19" t="s">
        <v>7</v>
      </c>
      <c r="C31" s="19" t="s">
        <v>1629</v>
      </c>
      <c r="D31" s="19" t="s">
        <v>1630</v>
      </c>
      <c r="E31" s="19">
        <v>7999880902</v>
      </c>
      <c r="F31" s="19" t="s">
        <v>98</v>
      </c>
      <c r="G31" s="19" t="s">
        <v>87</v>
      </c>
      <c r="H31" s="19" t="s">
        <v>1621</v>
      </c>
    </row>
    <row r="32" spans="1:8" hidden="1">
      <c r="A32" s="150">
        <v>45027</v>
      </c>
      <c r="B32" s="19" t="s">
        <v>7</v>
      </c>
      <c r="C32" s="19" t="s">
        <v>1635</v>
      </c>
      <c r="D32" s="19" t="s">
        <v>1636</v>
      </c>
      <c r="E32" s="19">
        <v>8718827747</v>
      </c>
      <c r="F32" s="19" t="s">
        <v>98</v>
      </c>
      <c r="G32" s="19" t="s">
        <v>87</v>
      </c>
      <c r="H32" s="19" t="s">
        <v>1621</v>
      </c>
    </row>
    <row r="33" spans="1:8" hidden="1">
      <c r="A33" s="150">
        <v>45027</v>
      </c>
      <c r="B33" s="19" t="s">
        <v>7</v>
      </c>
      <c r="C33" s="19" t="s">
        <v>1637</v>
      </c>
      <c r="D33" s="19" t="s">
        <v>1636</v>
      </c>
      <c r="E33" s="19">
        <v>9754361354</v>
      </c>
      <c r="F33" s="19" t="s">
        <v>98</v>
      </c>
      <c r="G33" s="19" t="s">
        <v>87</v>
      </c>
      <c r="H33" s="19" t="s">
        <v>1621</v>
      </c>
    </row>
    <row r="34" spans="1:8" hidden="1">
      <c r="A34" s="150">
        <v>45027</v>
      </c>
      <c r="B34" s="19" t="s">
        <v>7</v>
      </c>
      <c r="C34" s="19" t="s">
        <v>1638</v>
      </c>
      <c r="D34" s="19" t="s">
        <v>1639</v>
      </c>
      <c r="E34" s="19">
        <v>9131364389</v>
      </c>
      <c r="F34" s="19" t="s">
        <v>98</v>
      </c>
      <c r="G34" s="19" t="s">
        <v>87</v>
      </c>
      <c r="H34" s="19" t="s">
        <v>1621</v>
      </c>
    </row>
    <row r="35" spans="1:8" hidden="1">
      <c r="A35" s="150">
        <v>44968</v>
      </c>
      <c r="B35" s="19" t="s">
        <v>7</v>
      </c>
      <c r="C35" s="19" t="s">
        <v>1640</v>
      </c>
      <c r="D35" s="19" t="s">
        <v>1641</v>
      </c>
      <c r="E35" s="19">
        <v>7566050731</v>
      </c>
      <c r="F35" s="19" t="s">
        <v>1597</v>
      </c>
      <c r="G35" s="19" t="s">
        <v>87</v>
      </c>
      <c r="H35" s="151" t="s">
        <v>14</v>
      </c>
    </row>
    <row r="36" spans="1:8" hidden="1">
      <c r="A36" s="150">
        <v>44968</v>
      </c>
      <c r="B36" s="19" t="s">
        <v>7</v>
      </c>
      <c r="C36" s="19" t="s">
        <v>1642</v>
      </c>
      <c r="D36" s="19" t="s">
        <v>1643</v>
      </c>
      <c r="E36" s="19">
        <v>7987215582</v>
      </c>
      <c r="F36" s="19" t="s">
        <v>1597</v>
      </c>
      <c r="G36" s="19" t="s">
        <v>87</v>
      </c>
      <c r="H36" s="151" t="s">
        <v>14</v>
      </c>
    </row>
    <row r="37" spans="1:8" hidden="1">
      <c r="A37" s="150">
        <v>44968</v>
      </c>
      <c r="B37" s="19" t="s">
        <v>7</v>
      </c>
      <c r="C37" s="19" t="s">
        <v>1644</v>
      </c>
      <c r="D37" s="19" t="s">
        <v>101</v>
      </c>
      <c r="E37" s="19">
        <v>8120105341</v>
      </c>
      <c r="F37" s="19" t="s">
        <v>1597</v>
      </c>
      <c r="G37" s="19" t="s">
        <v>87</v>
      </c>
      <c r="H37" s="151" t="s">
        <v>14</v>
      </c>
    </row>
    <row r="38" spans="1:8" hidden="1">
      <c r="A38" s="150">
        <v>44968</v>
      </c>
      <c r="B38" s="19" t="s">
        <v>7</v>
      </c>
      <c r="C38" s="19" t="s">
        <v>1645</v>
      </c>
      <c r="D38" s="19" t="s">
        <v>101</v>
      </c>
      <c r="E38" s="19">
        <v>6267576769</v>
      </c>
      <c r="F38" s="19" t="s">
        <v>1597</v>
      </c>
      <c r="G38" s="19" t="s">
        <v>87</v>
      </c>
      <c r="H38" s="151" t="s">
        <v>14</v>
      </c>
    </row>
    <row r="39" spans="1:8" hidden="1">
      <c r="A39" s="150">
        <v>44968</v>
      </c>
      <c r="B39" s="19" t="s">
        <v>7</v>
      </c>
      <c r="C39" s="19" t="s">
        <v>1646</v>
      </c>
      <c r="D39" s="19" t="s">
        <v>1647</v>
      </c>
      <c r="E39" s="19">
        <v>9340461484</v>
      </c>
      <c r="F39" s="19" t="s">
        <v>1597</v>
      </c>
      <c r="G39" s="19" t="s">
        <v>87</v>
      </c>
      <c r="H39" s="151" t="s">
        <v>14</v>
      </c>
    </row>
    <row r="40" spans="1:8" hidden="1">
      <c r="A40" s="150">
        <v>44968</v>
      </c>
      <c r="B40" s="19" t="s">
        <v>7</v>
      </c>
      <c r="C40" s="19" t="s">
        <v>1648</v>
      </c>
      <c r="D40" s="19" t="s">
        <v>102</v>
      </c>
      <c r="E40" s="19">
        <v>8319008307</v>
      </c>
      <c r="F40" s="19" t="s">
        <v>1597</v>
      </c>
      <c r="G40" s="19" t="s">
        <v>87</v>
      </c>
      <c r="H40" s="151" t="s">
        <v>14</v>
      </c>
    </row>
    <row r="41" spans="1:8">
      <c r="A41" s="150" t="s">
        <v>1661</v>
      </c>
      <c r="B41" s="152" t="s">
        <v>7</v>
      </c>
      <c r="C41" s="152" t="s">
        <v>104</v>
      </c>
      <c r="D41" s="152" t="s">
        <v>105</v>
      </c>
      <c r="E41" s="152">
        <v>6266406880</v>
      </c>
      <c r="F41" s="152" t="s">
        <v>7</v>
      </c>
      <c r="G41" s="152" t="s">
        <v>106</v>
      </c>
      <c r="H41" s="151" t="s">
        <v>1649</v>
      </c>
    </row>
    <row r="42" spans="1:8">
      <c r="A42" s="150" t="s">
        <v>1661</v>
      </c>
      <c r="B42" s="152" t="s">
        <v>7</v>
      </c>
      <c r="C42" s="152" t="s">
        <v>107</v>
      </c>
      <c r="D42" s="152" t="s">
        <v>108</v>
      </c>
      <c r="E42" s="152">
        <v>6264612619</v>
      </c>
      <c r="F42" s="152" t="s">
        <v>7</v>
      </c>
      <c r="G42" s="152" t="s">
        <v>106</v>
      </c>
      <c r="H42" s="151" t="s">
        <v>109</v>
      </c>
    </row>
    <row r="43" spans="1:8">
      <c r="A43" s="150" t="s">
        <v>1661</v>
      </c>
      <c r="B43" s="152" t="s">
        <v>7</v>
      </c>
      <c r="C43" s="152" t="s">
        <v>1650</v>
      </c>
      <c r="D43" s="152" t="s">
        <v>1651</v>
      </c>
      <c r="E43" s="153">
        <v>7000716375</v>
      </c>
      <c r="F43" s="152" t="s">
        <v>7</v>
      </c>
      <c r="G43" s="152" t="s">
        <v>106</v>
      </c>
      <c r="H43" s="151" t="s">
        <v>1649</v>
      </c>
    </row>
    <row r="44" spans="1:8">
      <c r="A44" s="150" t="s">
        <v>1661</v>
      </c>
      <c r="B44" s="152" t="s">
        <v>7</v>
      </c>
      <c r="C44" s="152" t="s">
        <v>1652</v>
      </c>
      <c r="D44" s="152" t="s">
        <v>110</v>
      </c>
      <c r="E44" s="153">
        <v>8839391638</v>
      </c>
      <c r="F44" s="152" t="s">
        <v>7</v>
      </c>
      <c r="G44" s="152" t="s">
        <v>106</v>
      </c>
      <c r="H44" s="151" t="s">
        <v>1649</v>
      </c>
    </row>
    <row r="45" spans="1:8">
      <c r="A45" s="150" t="s">
        <v>1661</v>
      </c>
      <c r="B45" s="152" t="s">
        <v>7</v>
      </c>
      <c r="C45" s="152" t="s">
        <v>111</v>
      </c>
      <c r="D45" s="152" t="s">
        <v>112</v>
      </c>
      <c r="E45" s="153">
        <v>7000554711</v>
      </c>
      <c r="F45" s="152" t="s">
        <v>7</v>
      </c>
      <c r="G45" s="152" t="s">
        <v>106</v>
      </c>
      <c r="H45" s="151" t="s">
        <v>1649</v>
      </c>
    </row>
    <row r="46" spans="1:8">
      <c r="A46" s="150" t="s">
        <v>1661</v>
      </c>
      <c r="B46" s="152" t="s">
        <v>7</v>
      </c>
      <c r="C46" s="152" t="s">
        <v>1653</v>
      </c>
      <c r="D46" s="152" t="s">
        <v>112</v>
      </c>
      <c r="E46" s="153">
        <v>7747817552</v>
      </c>
      <c r="F46" s="152" t="s">
        <v>7</v>
      </c>
      <c r="G46" s="152" t="s">
        <v>106</v>
      </c>
      <c r="H46" s="151" t="s">
        <v>1649</v>
      </c>
    </row>
    <row r="47" spans="1:8">
      <c r="A47" s="150" t="s">
        <v>1661</v>
      </c>
      <c r="B47" s="152" t="s">
        <v>7</v>
      </c>
      <c r="C47" s="152" t="s">
        <v>113</v>
      </c>
      <c r="D47" s="152" t="s">
        <v>114</v>
      </c>
      <c r="E47" s="153">
        <v>7898348760</v>
      </c>
      <c r="F47" s="152" t="s">
        <v>7</v>
      </c>
      <c r="G47" s="152" t="s">
        <v>106</v>
      </c>
      <c r="H47" s="151" t="s">
        <v>1649</v>
      </c>
    </row>
    <row r="48" spans="1:8">
      <c r="A48" s="150" t="s">
        <v>1661</v>
      </c>
      <c r="B48" s="152" t="s">
        <v>7</v>
      </c>
      <c r="C48" s="152" t="s">
        <v>115</v>
      </c>
      <c r="D48" s="152" t="s">
        <v>114</v>
      </c>
      <c r="E48" s="153">
        <v>9926999986</v>
      </c>
      <c r="F48" s="152" t="s">
        <v>7</v>
      </c>
      <c r="G48" s="152" t="s">
        <v>106</v>
      </c>
      <c r="H48" s="151" t="s">
        <v>1649</v>
      </c>
    </row>
    <row r="49" spans="1:8">
      <c r="A49" s="150" t="s">
        <v>1661</v>
      </c>
      <c r="B49" s="152" t="s">
        <v>7</v>
      </c>
      <c r="C49" s="152" t="s">
        <v>1654</v>
      </c>
      <c r="D49" s="152" t="s">
        <v>116</v>
      </c>
      <c r="E49" s="153">
        <v>8815572297</v>
      </c>
      <c r="F49" s="152" t="s">
        <v>7</v>
      </c>
      <c r="G49" s="152" t="s">
        <v>106</v>
      </c>
      <c r="H49" s="151" t="s">
        <v>109</v>
      </c>
    </row>
    <row r="50" spans="1:8">
      <c r="A50" s="150" t="s">
        <v>1661</v>
      </c>
      <c r="B50" s="152" t="s">
        <v>7</v>
      </c>
      <c r="C50" s="152" t="s">
        <v>1628</v>
      </c>
      <c r="D50" s="152" t="s">
        <v>1655</v>
      </c>
      <c r="E50" s="153">
        <v>6265714258</v>
      </c>
      <c r="F50" s="152" t="s">
        <v>7</v>
      </c>
      <c r="G50" s="152" t="s">
        <v>106</v>
      </c>
      <c r="H50" s="151" t="s">
        <v>1649</v>
      </c>
    </row>
    <row r="51" spans="1:8">
      <c r="A51" s="150" t="s">
        <v>1661</v>
      </c>
      <c r="B51" s="152" t="s">
        <v>7</v>
      </c>
      <c r="C51" s="152" t="s">
        <v>117</v>
      </c>
      <c r="D51" s="152" t="s">
        <v>1655</v>
      </c>
      <c r="E51" s="153">
        <v>9776716463</v>
      </c>
      <c r="F51" s="152" t="s">
        <v>7</v>
      </c>
      <c r="G51" s="152" t="s">
        <v>106</v>
      </c>
      <c r="H51" s="151" t="s">
        <v>1649</v>
      </c>
    </row>
    <row r="52" spans="1:8">
      <c r="A52" s="150" t="s">
        <v>1661</v>
      </c>
      <c r="B52" s="152" t="s">
        <v>7</v>
      </c>
      <c r="C52" s="152" t="s">
        <v>1656</v>
      </c>
      <c r="D52" s="152" t="s">
        <v>118</v>
      </c>
      <c r="E52" s="153">
        <v>9926557145</v>
      </c>
      <c r="F52" s="152" t="s">
        <v>119</v>
      </c>
      <c r="G52" s="152" t="s">
        <v>106</v>
      </c>
      <c r="H52" s="151" t="s">
        <v>109</v>
      </c>
    </row>
    <row r="53" spans="1:8">
      <c r="A53" s="150" t="s">
        <v>1661</v>
      </c>
      <c r="B53" s="152" t="s">
        <v>7</v>
      </c>
      <c r="C53" s="152" t="s">
        <v>120</v>
      </c>
      <c r="D53" s="152" t="s">
        <v>121</v>
      </c>
      <c r="E53" s="153">
        <v>8224095912</v>
      </c>
      <c r="F53" s="152" t="s">
        <v>119</v>
      </c>
      <c r="G53" s="152" t="s">
        <v>106</v>
      </c>
      <c r="H53" s="151" t="s">
        <v>109</v>
      </c>
    </row>
    <row r="54" spans="1:8">
      <c r="A54" s="150" t="s">
        <v>1661</v>
      </c>
      <c r="B54" s="152" t="s">
        <v>7</v>
      </c>
      <c r="C54" s="152" t="s">
        <v>1657</v>
      </c>
      <c r="D54" s="152" t="s">
        <v>119</v>
      </c>
      <c r="E54" s="153">
        <v>8085160269</v>
      </c>
      <c r="F54" s="152" t="s">
        <v>119</v>
      </c>
      <c r="G54" s="152" t="s">
        <v>106</v>
      </c>
      <c r="H54" s="151" t="s">
        <v>1649</v>
      </c>
    </row>
    <row r="55" spans="1:8">
      <c r="A55" s="150" t="s">
        <v>1661</v>
      </c>
      <c r="B55" s="152" t="s">
        <v>7</v>
      </c>
      <c r="C55" s="152" t="s">
        <v>1658</v>
      </c>
      <c r="D55" s="152" t="s">
        <v>7</v>
      </c>
      <c r="E55" s="153">
        <v>708996634</v>
      </c>
      <c r="F55" s="152" t="s">
        <v>7</v>
      </c>
      <c r="G55" s="152" t="s">
        <v>106</v>
      </c>
      <c r="H55" s="151" t="s">
        <v>109</v>
      </c>
    </row>
    <row r="56" spans="1:8">
      <c r="A56" s="150" t="s">
        <v>1661</v>
      </c>
      <c r="B56" s="152" t="s">
        <v>7</v>
      </c>
      <c r="C56" s="152" t="s">
        <v>1602</v>
      </c>
      <c r="D56" s="152" t="s">
        <v>1659</v>
      </c>
      <c r="E56" s="153">
        <v>8319324198</v>
      </c>
      <c r="F56" s="152" t="s">
        <v>119</v>
      </c>
      <c r="G56" s="152" t="s">
        <v>106</v>
      </c>
      <c r="H56" s="151" t="s">
        <v>109</v>
      </c>
    </row>
    <row r="57" spans="1:8">
      <c r="A57" s="150" t="s">
        <v>1661</v>
      </c>
      <c r="B57" s="152" t="s">
        <v>7</v>
      </c>
      <c r="C57" s="152" t="s">
        <v>597</v>
      </c>
      <c r="D57" s="152" t="s">
        <v>598</v>
      </c>
      <c r="E57" s="153">
        <v>7974375447</v>
      </c>
      <c r="F57" s="152" t="s">
        <v>7</v>
      </c>
      <c r="G57" s="152" t="s">
        <v>106</v>
      </c>
      <c r="H57" s="151" t="s">
        <v>109</v>
      </c>
    </row>
    <row r="58" spans="1:8">
      <c r="A58" s="150" t="s">
        <v>1661</v>
      </c>
      <c r="B58" s="152" t="s">
        <v>7</v>
      </c>
      <c r="C58" s="152" t="s">
        <v>126</v>
      </c>
      <c r="D58" s="152" t="s">
        <v>127</v>
      </c>
      <c r="E58" s="153">
        <v>8966973228</v>
      </c>
      <c r="F58" s="154" t="s">
        <v>7</v>
      </c>
      <c r="G58" s="155" t="s">
        <v>106</v>
      </c>
      <c r="H58" s="151" t="s">
        <v>109</v>
      </c>
    </row>
    <row r="59" spans="1:8" hidden="1">
      <c r="A59" s="150">
        <v>45027</v>
      </c>
      <c r="B59" s="19" t="s">
        <v>7</v>
      </c>
      <c r="C59" s="19" t="s">
        <v>1662</v>
      </c>
      <c r="D59" s="19" t="s">
        <v>176</v>
      </c>
      <c r="E59" s="19">
        <v>9575952951</v>
      </c>
      <c r="F59" s="19" t="s">
        <v>98</v>
      </c>
      <c r="G59" s="19" t="s">
        <v>87</v>
      </c>
      <c r="H59" s="19" t="s">
        <v>1621</v>
      </c>
    </row>
    <row r="60" spans="1:8" hidden="1">
      <c r="A60" s="150">
        <v>45027</v>
      </c>
      <c r="B60" s="19" t="s">
        <v>7</v>
      </c>
      <c r="C60" s="19" t="s">
        <v>585</v>
      </c>
      <c r="D60" s="19" t="s">
        <v>1663</v>
      </c>
      <c r="E60" s="19">
        <v>7000818151</v>
      </c>
      <c r="F60" s="19" t="s">
        <v>87</v>
      </c>
      <c r="G60" s="19" t="s">
        <v>87</v>
      </c>
      <c r="H60" s="19" t="s">
        <v>1621</v>
      </c>
    </row>
    <row r="61" spans="1:8">
      <c r="A61" s="150" t="s">
        <v>1661</v>
      </c>
      <c r="B61" s="152" t="s">
        <v>7</v>
      </c>
      <c r="C61" s="152" t="s">
        <v>1664</v>
      </c>
      <c r="D61" s="152" t="s">
        <v>118</v>
      </c>
      <c r="E61" s="153">
        <v>8889909197</v>
      </c>
      <c r="F61" s="154" t="s">
        <v>7</v>
      </c>
      <c r="G61" s="155" t="s">
        <v>106</v>
      </c>
      <c r="H61" s="151" t="s">
        <v>109</v>
      </c>
    </row>
    <row r="62" spans="1:8">
      <c r="A62" s="150" t="s">
        <v>1661</v>
      </c>
      <c r="B62" s="152" t="s">
        <v>7</v>
      </c>
      <c r="C62" s="152" t="s">
        <v>1340</v>
      </c>
      <c r="D62" s="152" t="s">
        <v>7</v>
      </c>
      <c r="E62" s="153">
        <v>7089926634</v>
      </c>
      <c r="F62" s="154" t="s">
        <v>7</v>
      </c>
      <c r="G62" s="155" t="s">
        <v>106</v>
      </c>
      <c r="H62" s="151" t="s">
        <v>432</v>
      </c>
    </row>
    <row r="63" spans="1:8">
      <c r="A63" s="150" t="s">
        <v>1661</v>
      </c>
      <c r="B63" s="152" t="s">
        <v>7</v>
      </c>
      <c r="C63" s="152" t="s">
        <v>622</v>
      </c>
      <c r="D63" s="152" t="s">
        <v>108</v>
      </c>
      <c r="E63" s="153">
        <v>9399026351</v>
      </c>
      <c r="F63" s="154" t="s">
        <v>7</v>
      </c>
      <c r="G63" s="155" t="s">
        <v>106</v>
      </c>
      <c r="H63" s="151" t="s">
        <v>432</v>
      </c>
    </row>
  </sheetData>
  <autoFilter ref="A2:H60">
    <filterColumn colId="7">
      <filters>
        <filter val="Krishak Sahayaogi Sansthan"/>
        <filter val="Mishra Beej Bhandar"/>
      </filters>
    </filterColumn>
  </autoFilter>
  <mergeCells count="1">
    <mergeCell ref="A1:H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E11" sqref="E11"/>
    </sheetView>
  </sheetViews>
  <sheetFormatPr defaultRowHeight="15"/>
  <cols>
    <col min="1" max="1" width="11.7109375" bestFit="1" customWidth="1"/>
    <col min="2" max="2" width="12.42578125" bestFit="1" customWidth="1"/>
    <col min="3" max="3" width="13.85546875" bestFit="1" customWidth="1"/>
    <col min="4" max="4" width="5" bestFit="1" customWidth="1"/>
    <col min="5" max="5" width="10.7109375" customWidth="1"/>
    <col min="6" max="6" width="12" bestFit="1" customWidth="1"/>
    <col min="7" max="7" width="13.140625" customWidth="1"/>
    <col min="8" max="8" width="11.28515625" bestFit="1" customWidth="1"/>
    <col min="9" max="9" width="13.85546875" bestFit="1" customWidth="1"/>
    <col min="14" max="14" width="69.7109375" customWidth="1"/>
    <col min="15" max="15" width="12.5703125" customWidth="1"/>
    <col min="16" max="16" width="10" bestFit="1" customWidth="1"/>
    <col min="17" max="17" width="15.7109375" bestFit="1" customWidth="1"/>
    <col min="18" max="18" width="11.7109375" customWidth="1"/>
    <col min="19" max="20" width="24" bestFit="1" customWidth="1"/>
    <col min="21" max="21" width="12" bestFit="1" customWidth="1"/>
    <col min="22" max="22" width="12.140625" customWidth="1"/>
  </cols>
  <sheetData>
    <row r="1" spans="1:2">
      <c r="A1" s="52" t="s">
        <v>287</v>
      </c>
      <c r="B1" s="52" t="s">
        <v>7</v>
      </c>
    </row>
    <row r="2" spans="1:2">
      <c r="A2" s="24" t="s">
        <v>3</v>
      </c>
      <c r="B2" s="24" t="s">
        <v>289</v>
      </c>
    </row>
    <row r="3" spans="1:2">
      <c r="A3" s="53" t="s">
        <v>292</v>
      </c>
      <c r="B3" s="5">
        <v>31250</v>
      </c>
    </row>
    <row r="4" spans="1:2">
      <c r="A4" s="53" t="s">
        <v>291</v>
      </c>
      <c r="B4" s="5">
        <v>3025000</v>
      </c>
    </row>
    <row r="5" spans="1:2">
      <c r="A5" s="53" t="s">
        <v>290</v>
      </c>
      <c r="B5" s="5">
        <v>20093760</v>
      </c>
    </row>
    <row r="6" spans="1:2">
      <c r="A6" s="22" t="s">
        <v>1</v>
      </c>
      <c r="B6" s="22">
        <f>SUM(B3:B5)</f>
        <v>23150010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6"/>
  <sheetViews>
    <sheetView topLeftCell="A6" workbookViewId="0">
      <selection activeCell="A24" sqref="A24"/>
    </sheetView>
  </sheetViews>
  <sheetFormatPr defaultRowHeight="15"/>
  <cols>
    <col min="1" max="1" width="5" bestFit="1" customWidth="1"/>
    <col min="2" max="2" width="28.85546875" bestFit="1" customWidth="1"/>
    <col min="3" max="3" width="13.85546875" bestFit="1" customWidth="1"/>
    <col min="4" max="4" width="5" bestFit="1" customWidth="1"/>
    <col min="5" max="5" width="9.140625" bestFit="1" customWidth="1"/>
    <col min="6" max="6" width="12.42578125" bestFit="1" customWidth="1"/>
    <col min="7" max="7" width="6" bestFit="1" customWidth="1"/>
    <col min="8" max="8" width="6.85546875" bestFit="1" customWidth="1"/>
    <col min="9" max="9" width="6" bestFit="1" customWidth="1"/>
    <col min="10" max="11" width="5" bestFit="1" customWidth="1"/>
    <col min="12" max="12" width="9.42578125" bestFit="1" customWidth="1"/>
    <col min="13" max="13" width="5" bestFit="1" customWidth="1"/>
    <col min="14" max="14" width="6.28515625" bestFit="1" customWidth="1"/>
    <col min="15" max="15" width="5" bestFit="1" customWidth="1"/>
    <col min="16" max="16" width="8.7109375" bestFit="1" customWidth="1"/>
    <col min="17" max="17" width="5" bestFit="1" customWidth="1"/>
    <col min="18" max="18" width="6.5703125" bestFit="1" customWidth="1"/>
    <col min="19" max="19" width="5.7109375" bestFit="1" customWidth="1"/>
    <col min="20" max="20" width="7" bestFit="1" customWidth="1"/>
    <col min="21" max="21" width="6" bestFit="1" customWidth="1"/>
    <col min="22" max="22" width="6.85546875" bestFit="1" customWidth="1"/>
    <col min="23" max="25" width="5" bestFit="1" customWidth="1"/>
    <col min="26" max="26" width="9.42578125" bestFit="1" customWidth="1"/>
    <col min="27" max="27" width="5" bestFit="1" customWidth="1"/>
    <col min="28" max="28" width="6.28515625" bestFit="1" customWidth="1"/>
    <col min="29" max="29" width="5" bestFit="1" customWidth="1"/>
    <col min="30" max="30" width="8.7109375" bestFit="1" customWidth="1"/>
    <col min="31" max="31" width="5" bestFit="1" customWidth="1"/>
    <col min="32" max="32" width="6.5703125" bestFit="1" customWidth="1"/>
    <col min="33" max="33" width="5.7109375" bestFit="1" customWidth="1"/>
    <col min="34" max="35" width="6" bestFit="1" customWidth="1"/>
    <col min="36" max="36" width="6.85546875" bestFit="1" customWidth="1"/>
    <col min="37" max="37" width="6" bestFit="1" customWidth="1"/>
    <col min="38" max="39" width="5" bestFit="1" customWidth="1"/>
    <col min="40" max="40" width="9.42578125" bestFit="1" customWidth="1"/>
    <col min="41" max="41" width="5" bestFit="1" customWidth="1"/>
    <col min="42" max="42" width="6.28515625" bestFit="1" customWidth="1"/>
    <col min="43" max="43" width="5" bestFit="1" customWidth="1"/>
    <col min="44" max="44" width="8.7109375" bestFit="1" customWidth="1"/>
    <col min="45" max="45" width="5" bestFit="1" customWidth="1"/>
    <col min="46" max="46" width="6.5703125" bestFit="1" customWidth="1"/>
    <col min="47" max="47" width="5.7109375" bestFit="1" customWidth="1"/>
    <col min="48" max="48" width="7" bestFit="1" customWidth="1"/>
  </cols>
  <sheetData>
    <row r="1" spans="1:48">
      <c r="G1" s="157" t="s">
        <v>294</v>
      </c>
      <c r="H1" s="157"/>
      <c r="I1" s="157"/>
      <c r="J1" s="157"/>
      <c r="K1" s="157"/>
      <c r="L1" s="157"/>
      <c r="M1" s="157"/>
      <c r="N1" s="157"/>
      <c r="O1" s="157"/>
      <c r="P1" s="157"/>
      <c r="Q1" s="157"/>
      <c r="R1" s="157"/>
      <c r="S1" s="157"/>
      <c r="T1" s="157"/>
      <c r="U1" s="157" t="s">
        <v>293</v>
      </c>
      <c r="V1" s="157"/>
      <c r="W1" s="157"/>
      <c r="X1" s="157"/>
      <c r="Y1" s="157"/>
      <c r="Z1" s="157"/>
      <c r="AA1" s="157"/>
      <c r="AB1" s="157"/>
      <c r="AC1" s="157"/>
      <c r="AD1" s="157"/>
      <c r="AE1" s="157"/>
      <c r="AF1" s="157"/>
      <c r="AG1" s="157"/>
      <c r="AH1" s="157"/>
      <c r="AI1" s="157" t="s">
        <v>37</v>
      </c>
      <c r="AJ1" s="157"/>
      <c r="AK1" s="157"/>
      <c r="AL1" s="157"/>
      <c r="AM1" s="157"/>
      <c r="AN1" s="157"/>
      <c r="AO1" s="157"/>
      <c r="AP1" s="157"/>
      <c r="AQ1" s="157"/>
      <c r="AR1" s="157"/>
      <c r="AS1" s="157"/>
      <c r="AT1" s="157"/>
      <c r="AU1" s="157"/>
      <c r="AV1" s="157"/>
    </row>
    <row r="2" spans="1:48" ht="26.25">
      <c r="A2" s="54" t="s">
        <v>9</v>
      </c>
      <c r="B2" s="54" t="s">
        <v>5</v>
      </c>
      <c r="C2" s="54" t="s">
        <v>10</v>
      </c>
      <c r="D2" s="55" t="s">
        <v>11</v>
      </c>
      <c r="E2" s="55" t="s">
        <v>295</v>
      </c>
      <c r="F2" s="55" t="s">
        <v>296</v>
      </c>
      <c r="G2" s="56">
        <v>2111</v>
      </c>
      <c r="H2" s="56" t="s">
        <v>297</v>
      </c>
      <c r="I2" s="56">
        <v>2233</v>
      </c>
      <c r="J2" s="56">
        <v>2245</v>
      </c>
      <c r="K2" s="56">
        <v>2228</v>
      </c>
      <c r="L2" s="56" t="s">
        <v>274</v>
      </c>
      <c r="M2" s="56">
        <v>2318</v>
      </c>
      <c r="N2" s="57" t="s">
        <v>298</v>
      </c>
      <c r="O2" s="57">
        <v>2121</v>
      </c>
      <c r="P2" s="57" t="s">
        <v>276</v>
      </c>
      <c r="Q2" s="57">
        <v>2253</v>
      </c>
      <c r="R2" s="57" t="s">
        <v>224</v>
      </c>
      <c r="S2" s="57" t="s">
        <v>275</v>
      </c>
      <c r="T2" s="57" t="s">
        <v>1</v>
      </c>
      <c r="U2" s="58">
        <v>2111</v>
      </c>
      <c r="V2" s="58" t="s">
        <v>297</v>
      </c>
      <c r="W2" s="58">
        <v>2233</v>
      </c>
      <c r="X2" s="58">
        <v>2245</v>
      </c>
      <c r="Y2" s="58">
        <v>2228</v>
      </c>
      <c r="Z2" s="58" t="s">
        <v>274</v>
      </c>
      <c r="AA2" s="58">
        <v>2318</v>
      </c>
      <c r="AB2" s="59" t="s">
        <v>298</v>
      </c>
      <c r="AC2" s="59">
        <v>2121</v>
      </c>
      <c r="AD2" s="59" t="s">
        <v>276</v>
      </c>
      <c r="AE2" s="59">
        <v>2253</v>
      </c>
      <c r="AF2" s="59" t="s">
        <v>224</v>
      </c>
      <c r="AG2" s="59" t="s">
        <v>275</v>
      </c>
      <c r="AH2" s="59" t="s">
        <v>1</v>
      </c>
      <c r="AI2" s="60">
        <v>2111</v>
      </c>
      <c r="AJ2" s="60" t="s">
        <v>297</v>
      </c>
      <c r="AK2" s="60">
        <v>2233</v>
      </c>
      <c r="AL2" s="60">
        <v>2245</v>
      </c>
      <c r="AM2" s="60">
        <v>2228</v>
      </c>
      <c r="AN2" s="60" t="s">
        <v>274</v>
      </c>
      <c r="AO2" s="60">
        <v>2318</v>
      </c>
      <c r="AP2" s="61" t="s">
        <v>298</v>
      </c>
      <c r="AQ2" s="61">
        <v>2121</v>
      </c>
      <c r="AR2" s="61" t="s">
        <v>276</v>
      </c>
      <c r="AS2" s="61">
        <v>2253</v>
      </c>
      <c r="AT2" s="61" t="s">
        <v>224</v>
      </c>
      <c r="AU2" s="61" t="s">
        <v>275</v>
      </c>
      <c r="AV2" s="61" t="s">
        <v>1</v>
      </c>
    </row>
    <row r="3" spans="1:48">
      <c r="A3" s="5">
        <v>1</v>
      </c>
      <c r="B3" s="5" t="s">
        <v>12</v>
      </c>
      <c r="C3" s="5" t="s">
        <v>13</v>
      </c>
      <c r="D3" s="5">
        <v>2</v>
      </c>
      <c r="E3" s="5">
        <v>0.6</v>
      </c>
      <c r="F3" s="5">
        <v>4</v>
      </c>
      <c r="G3" s="62">
        <v>600</v>
      </c>
      <c r="H3" s="62"/>
      <c r="I3" s="62">
        <v>600</v>
      </c>
      <c r="J3" s="62"/>
      <c r="K3" s="62"/>
      <c r="L3" s="62">
        <v>510</v>
      </c>
      <c r="M3" s="62"/>
      <c r="N3" s="62">
        <v>1500</v>
      </c>
      <c r="O3" s="62"/>
      <c r="P3" s="62">
        <v>400</v>
      </c>
      <c r="Q3" s="62"/>
      <c r="R3" s="62"/>
      <c r="S3" s="62"/>
      <c r="T3" s="63">
        <f>SUM(G3:S3)</f>
        <v>3610</v>
      </c>
      <c r="U3" s="5"/>
      <c r="V3" s="5"/>
      <c r="W3" s="5"/>
      <c r="X3" s="5"/>
      <c r="Y3" s="5"/>
      <c r="Z3" s="5">
        <f>120+21</f>
        <v>141</v>
      </c>
      <c r="AA3" s="5"/>
      <c r="AB3" s="5">
        <v>9</v>
      </c>
      <c r="AC3" s="5"/>
      <c r="AD3" s="5"/>
      <c r="AE3" s="5"/>
      <c r="AF3" s="5"/>
      <c r="AG3" s="5"/>
      <c r="AH3" s="24">
        <f>SUM(U3:AG3)</f>
        <v>150</v>
      </c>
      <c r="AI3" s="64">
        <f>G3-U3</f>
        <v>600</v>
      </c>
      <c r="AJ3" s="64">
        <f t="shared" ref="AJ3:AV14" si="0">H3-V3</f>
        <v>0</v>
      </c>
      <c r="AK3" s="64">
        <f t="shared" si="0"/>
        <v>600</v>
      </c>
      <c r="AL3" s="64">
        <f t="shared" si="0"/>
        <v>0</v>
      </c>
      <c r="AM3" s="64">
        <f t="shared" si="0"/>
        <v>0</v>
      </c>
      <c r="AN3" s="64">
        <f t="shared" si="0"/>
        <v>369</v>
      </c>
      <c r="AO3" s="64">
        <f t="shared" si="0"/>
        <v>0</v>
      </c>
      <c r="AP3" s="64">
        <f t="shared" si="0"/>
        <v>1491</v>
      </c>
      <c r="AQ3" s="64">
        <f t="shared" si="0"/>
        <v>0</v>
      </c>
      <c r="AR3" s="64">
        <f t="shared" si="0"/>
        <v>400</v>
      </c>
      <c r="AS3" s="64">
        <f t="shared" si="0"/>
        <v>0</v>
      </c>
      <c r="AT3" s="64">
        <f t="shared" si="0"/>
        <v>0</v>
      </c>
      <c r="AU3" s="64">
        <f t="shared" si="0"/>
        <v>0</v>
      </c>
      <c r="AV3" s="65">
        <f>T3-AH3</f>
        <v>3460</v>
      </c>
    </row>
    <row r="4" spans="1:48">
      <c r="A4" s="5">
        <v>2</v>
      </c>
      <c r="B4" s="5" t="s">
        <v>14</v>
      </c>
      <c r="C4" s="5" t="s">
        <v>15</v>
      </c>
      <c r="D4" s="5">
        <v>12</v>
      </c>
      <c r="E4" s="5">
        <v>19.3</v>
      </c>
      <c r="F4" s="5">
        <v>25</v>
      </c>
      <c r="G4" s="62">
        <v>17010</v>
      </c>
      <c r="H4" s="62">
        <v>300</v>
      </c>
      <c r="I4" s="62">
        <v>9000</v>
      </c>
      <c r="J4" s="62">
        <v>2100</v>
      </c>
      <c r="K4" s="62"/>
      <c r="L4" s="62">
        <v>2910</v>
      </c>
      <c r="M4" s="62">
        <v>150</v>
      </c>
      <c r="N4" s="62">
        <v>150</v>
      </c>
      <c r="O4" s="62">
        <v>810</v>
      </c>
      <c r="P4" s="62"/>
      <c r="Q4" s="62">
        <v>630</v>
      </c>
      <c r="R4" s="62"/>
      <c r="S4" s="62">
        <v>180</v>
      </c>
      <c r="T4" s="63">
        <f t="shared" ref="T4:T14" si="1">SUM(G4:S4)</f>
        <v>33240</v>
      </c>
      <c r="U4" s="5">
        <f>2220+930+390+18+459</f>
        <v>4017</v>
      </c>
      <c r="V4" s="5">
        <f>60+3+120</f>
        <v>183</v>
      </c>
      <c r="W4" s="5">
        <f>930+360+9+375</f>
        <v>1674</v>
      </c>
      <c r="X4" s="5">
        <f>780+90+12</f>
        <v>882</v>
      </c>
      <c r="Y4" s="5"/>
      <c r="Z4" s="5">
        <f>480+36+390+21+369</f>
        <v>1296</v>
      </c>
      <c r="AA4" s="5">
        <v>27</v>
      </c>
      <c r="AB4" s="5">
        <f>90+24</f>
        <v>114</v>
      </c>
      <c r="AC4" s="5">
        <v>6</v>
      </c>
      <c r="AD4" s="5"/>
      <c r="AE4" s="5">
        <v>9</v>
      </c>
      <c r="AF4" s="5"/>
      <c r="AG4" s="5"/>
      <c r="AH4" s="24">
        <f t="shared" ref="AH4:AH14" si="2">SUM(U4:AG4)</f>
        <v>8208</v>
      </c>
      <c r="AI4" s="64">
        <f t="shared" ref="AI4:AI14" si="3">G4-U4</f>
        <v>12993</v>
      </c>
      <c r="AJ4" s="64">
        <f t="shared" si="0"/>
        <v>117</v>
      </c>
      <c r="AK4" s="64">
        <f t="shared" si="0"/>
        <v>7326</v>
      </c>
      <c r="AL4" s="64">
        <f t="shared" si="0"/>
        <v>1218</v>
      </c>
      <c r="AM4" s="64">
        <f t="shared" si="0"/>
        <v>0</v>
      </c>
      <c r="AN4" s="64">
        <f t="shared" si="0"/>
        <v>1614</v>
      </c>
      <c r="AO4" s="64">
        <f t="shared" si="0"/>
        <v>123</v>
      </c>
      <c r="AP4" s="64">
        <f t="shared" si="0"/>
        <v>36</v>
      </c>
      <c r="AQ4" s="64">
        <f t="shared" si="0"/>
        <v>804</v>
      </c>
      <c r="AR4" s="64">
        <f t="shared" si="0"/>
        <v>0</v>
      </c>
      <c r="AS4" s="64">
        <f t="shared" si="0"/>
        <v>621</v>
      </c>
      <c r="AT4" s="64">
        <f t="shared" si="0"/>
        <v>0</v>
      </c>
      <c r="AU4" s="64">
        <f t="shared" si="0"/>
        <v>180</v>
      </c>
      <c r="AV4" s="65">
        <f t="shared" si="0"/>
        <v>25032</v>
      </c>
    </row>
    <row r="5" spans="1:48">
      <c r="A5" s="5">
        <v>3</v>
      </c>
      <c r="B5" s="5" t="s">
        <v>16</v>
      </c>
      <c r="C5" s="5" t="s">
        <v>17</v>
      </c>
      <c r="D5" s="5">
        <v>6</v>
      </c>
      <c r="E5" s="5">
        <v>1</v>
      </c>
      <c r="F5" s="5">
        <v>5</v>
      </c>
      <c r="G5" s="62">
        <v>3600</v>
      </c>
      <c r="H5" s="62">
        <v>150</v>
      </c>
      <c r="I5" s="62">
        <v>1050</v>
      </c>
      <c r="J5" s="62">
        <v>750</v>
      </c>
      <c r="K5" s="62"/>
      <c r="L5" s="62">
        <v>1050</v>
      </c>
      <c r="M5" s="62"/>
      <c r="N5" s="62"/>
      <c r="O5" s="62"/>
      <c r="P5" s="62"/>
      <c r="Q5" s="62">
        <v>150</v>
      </c>
      <c r="R5" s="62"/>
      <c r="S5" s="62"/>
      <c r="T5" s="63">
        <f t="shared" si="1"/>
        <v>6750</v>
      </c>
      <c r="U5" s="5">
        <v>666</v>
      </c>
      <c r="V5" s="5">
        <v>33</v>
      </c>
      <c r="W5" s="5">
        <v>300</v>
      </c>
      <c r="X5" s="5">
        <v>510</v>
      </c>
      <c r="Y5" s="5"/>
      <c r="Z5" s="5">
        <v>354</v>
      </c>
      <c r="AA5" s="5"/>
      <c r="AB5" s="5"/>
      <c r="AC5" s="5"/>
      <c r="AD5" s="5"/>
      <c r="AE5" s="5">
        <v>6</v>
      </c>
      <c r="AF5" s="5"/>
      <c r="AG5" s="5"/>
      <c r="AH5" s="24">
        <f t="shared" si="2"/>
        <v>1869</v>
      </c>
      <c r="AI5" s="64">
        <f t="shared" si="3"/>
        <v>2934</v>
      </c>
      <c r="AJ5" s="64">
        <f t="shared" si="0"/>
        <v>117</v>
      </c>
      <c r="AK5" s="64">
        <f t="shared" si="0"/>
        <v>750</v>
      </c>
      <c r="AL5" s="64">
        <f t="shared" si="0"/>
        <v>240</v>
      </c>
      <c r="AM5" s="64">
        <f t="shared" si="0"/>
        <v>0</v>
      </c>
      <c r="AN5" s="64">
        <f t="shared" si="0"/>
        <v>696</v>
      </c>
      <c r="AO5" s="64">
        <f t="shared" si="0"/>
        <v>0</v>
      </c>
      <c r="AP5" s="64">
        <f t="shared" si="0"/>
        <v>0</v>
      </c>
      <c r="AQ5" s="64">
        <f t="shared" si="0"/>
        <v>0</v>
      </c>
      <c r="AR5" s="64">
        <f t="shared" si="0"/>
        <v>0</v>
      </c>
      <c r="AS5" s="64">
        <f t="shared" si="0"/>
        <v>144</v>
      </c>
      <c r="AT5" s="64">
        <f t="shared" si="0"/>
        <v>0</v>
      </c>
      <c r="AU5" s="64">
        <f t="shared" si="0"/>
        <v>0</v>
      </c>
      <c r="AV5" s="65">
        <f t="shared" si="0"/>
        <v>4881</v>
      </c>
    </row>
    <row r="6" spans="1:48">
      <c r="A6" s="5">
        <v>4</v>
      </c>
      <c r="B6" s="5" t="s">
        <v>18</v>
      </c>
      <c r="C6" s="5" t="s">
        <v>19</v>
      </c>
      <c r="D6" s="5">
        <v>1</v>
      </c>
      <c r="E6" s="5">
        <v>2.2000000000000002</v>
      </c>
      <c r="F6" s="5">
        <v>2</v>
      </c>
      <c r="G6" s="62">
        <f>1200+90</f>
        <v>1290</v>
      </c>
      <c r="I6" s="62">
        <v>600</v>
      </c>
      <c r="J6" s="62">
        <v>300</v>
      </c>
      <c r="K6" s="62">
        <v>300</v>
      </c>
      <c r="L6" s="62">
        <v>300</v>
      </c>
      <c r="M6" s="62"/>
      <c r="N6" s="62"/>
      <c r="O6" s="62"/>
      <c r="P6" s="62"/>
      <c r="Q6" s="62"/>
      <c r="R6" s="62"/>
      <c r="S6" s="62"/>
      <c r="T6" s="63">
        <f t="shared" si="1"/>
        <v>2790</v>
      </c>
      <c r="U6" s="5">
        <f>30+18</f>
        <v>48</v>
      </c>
      <c r="V6" s="5"/>
      <c r="W6" s="5"/>
      <c r="X6" s="5">
        <f>60+15</f>
        <v>75</v>
      </c>
      <c r="Y6" s="5">
        <f>90+24</f>
        <v>114</v>
      </c>
      <c r="Z6" s="5">
        <f>30+12</f>
        <v>42</v>
      </c>
      <c r="AA6" s="5"/>
      <c r="AB6" s="5"/>
      <c r="AC6" s="5"/>
      <c r="AD6" s="5"/>
      <c r="AE6" s="5"/>
      <c r="AF6" s="5"/>
      <c r="AG6" s="5"/>
      <c r="AH6" s="24">
        <f t="shared" si="2"/>
        <v>279</v>
      </c>
      <c r="AI6" s="64">
        <f t="shared" si="3"/>
        <v>1242</v>
      </c>
      <c r="AJ6" s="64">
        <f t="shared" si="0"/>
        <v>0</v>
      </c>
      <c r="AK6" s="64">
        <f t="shared" si="0"/>
        <v>600</v>
      </c>
      <c r="AL6" s="64">
        <f t="shared" si="0"/>
        <v>225</v>
      </c>
      <c r="AM6" s="64">
        <f t="shared" si="0"/>
        <v>186</v>
      </c>
      <c r="AN6" s="64">
        <f t="shared" si="0"/>
        <v>258</v>
      </c>
      <c r="AO6" s="64">
        <f t="shared" si="0"/>
        <v>0</v>
      </c>
      <c r="AP6" s="64">
        <f t="shared" si="0"/>
        <v>0</v>
      </c>
      <c r="AQ6" s="64">
        <f t="shared" si="0"/>
        <v>0</v>
      </c>
      <c r="AR6" s="64">
        <f t="shared" si="0"/>
        <v>0</v>
      </c>
      <c r="AS6" s="64">
        <f t="shared" si="0"/>
        <v>0</v>
      </c>
      <c r="AT6" s="64">
        <f t="shared" si="0"/>
        <v>0</v>
      </c>
      <c r="AU6" s="64">
        <f t="shared" si="0"/>
        <v>0</v>
      </c>
      <c r="AV6" s="65">
        <f t="shared" si="0"/>
        <v>2511</v>
      </c>
    </row>
    <row r="7" spans="1:48">
      <c r="A7" s="5">
        <v>5</v>
      </c>
      <c r="B7" s="5" t="s">
        <v>20</v>
      </c>
      <c r="C7" s="5" t="s">
        <v>21</v>
      </c>
      <c r="D7" s="5">
        <v>8</v>
      </c>
      <c r="E7" s="5">
        <v>4.9000000000000004</v>
      </c>
      <c r="F7" s="5">
        <v>10</v>
      </c>
      <c r="G7" s="62">
        <v>3810</v>
      </c>
      <c r="H7" s="62">
        <v>300</v>
      </c>
      <c r="I7" s="62">
        <v>3300</v>
      </c>
      <c r="J7" s="62"/>
      <c r="K7" s="62"/>
      <c r="L7" s="62">
        <v>960</v>
      </c>
      <c r="M7" s="62">
        <v>450</v>
      </c>
      <c r="N7" s="62"/>
      <c r="O7" s="62">
        <v>750</v>
      </c>
      <c r="P7" s="62">
        <v>200</v>
      </c>
      <c r="Q7" s="62">
        <v>300</v>
      </c>
      <c r="R7" s="62"/>
      <c r="S7" s="62">
        <v>180</v>
      </c>
      <c r="T7" s="63">
        <f t="shared" si="1"/>
        <v>10250</v>
      </c>
      <c r="U7" s="5">
        <f>1440+90</f>
        <v>1530</v>
      </c>
      <c r="V7" s="5">
        <f>30+21</f>
        <v>51</v>
      </c>
      <c r="W7" s="5">
        <f>810+120+24</f>
        <v>954</v>
      </c>
      <c r="X7" s="5"/>
      <c r="Y7" s="5"/>
      <c r="Z7" s="5">
        <f>60+30+12</f>
        <v>102</v>
      </c>
      <c r="AA7" s="5"/>
      <c r="AB7" s="5"/>
      <c r="AC7" s="5">
        <v>3</v>
      </c>
      <c r="AD7" s="5">
        <v>40</v>
      </c>
      <c r="AE7" s="5">
        <f>30+18</f>
        <v>48</v>
      </c>
      <c r="AF7" s="5"/>
      <c r="AG7" s="5"/>
      <c r="AH7" s="24">
        <f t="shared" si="2"/>
        <v>2728</v>
      </c>
      <c r="AI7" s="64">
        <f t="shared" si="3"/>
        <v>2280</v>
      </c>
      <c r="AJ7" s="64">
        <f t="shared" si="0"/>
        <v>249</v>
      </c>
      <c r="AK7" s="64">
        <f t="shared" si="0"/>
        <v>2346</v>
      </c>
      <c r="AL7" s="64">
        <f t="shared" si="0"/>
        <v>0</v>
      </c>
      <c r="AM7" s="64">
        <f t="shared" si="0"/>
        <v>0</v>
      </c>
      <c r="AN7" s="64">
        <f t="shared" si="0"/>
        <v>858</v>
      </c>
      <c r="AO7" s="64">
        <f t="shared" si="0"/>
        <v>450</v>
      </c>
      <c r="AP7" s="64">
        <f t="shared" si="0"/>
        <v>0</v>
      </c>
      <c r="AQ7" s="64">
        <f t="shared" si="0"/>
        <v>747</v>
      </c>
      <c r="AR7" s="64">
        <f t="shared" si="0"/>
        <v>160</v>
      </c>
      <c r="AS7" s="64">
        <f t="shared" si="0"/>
        <v>252</v>
      </c>
      <c r="AT7" s="64">
        <f t="shared" si="0"/>
        <v>0</v>
      </c>
      <c r="AU7" s="64">
        <f t="shared" si="0"/>
        <v>180</v>
      </c>
      <c r="AV7" s="65">
        <f t="shared" si="0"/>
        <v>7522</v>
      </c>
    </row>
    <row r="8" spans="1:48">
      <c r="A8" s="5">
        <v>6</v>
      </c>
      <c r="B8" s="5" t="s">
        <v>22</v>
      </c>
      <c r="C8" s="5" t="s">
        <v>23</v>
      </c>
      <c r="D8" s="5">
        <v>1</v>
      </c>
      <c r="E8" s="5">
        <v>0.6</v>
      </c>
      <c r="F8" s="5">
        <v>1</v>
      </c>
      <c r="G8" s="62">
        <v>300</v>
      </c>
      <c r="H8" s="62"/>
      <c r="I8" s="62">
        <v>300</v>
      </c>
      <c r="J8" s="62">
        <v>300</v>
      </c>
      <c r="K8" s="62"/>
      <c r="L8" s="62">
        <v>300</v>
      </c>
      <c r="M8" s="62"/>
      <c r="N8" s="62"/>
      <c r="O8" s="62"/>
      <c r="P8" s="62"/>
      <c r="Q8" s="62"/>
      <c r="R8" s="62"/>
      <c r="S8" s="62"/>
      <c r="T8" s="63">
        <f t="shared" si="1"/>
        <v>1200</v>
      </c>
      <c r="U8" s="5">
        <f>8*30+12</f>
        <v>252</v>
      </c>
      <c r="V8" s="5"/>
      <c r="W8" s="5">
        <f>60+6</f>
        <v>66</v>
      </c>
      <c r="X8" s="5">
        <f>6*30+9</f>
        <v>189</v>
      </c>
      <c r="Y8" s="5"/>
      <c r="Z8" s="5">
        <f>60+3</f>
        <v>63</v>
      </c>
      <c r="AA8" s="5"/>
      <c r="AB8" s="5"/>
      <c r="AC8" s="5"/>
      <c r="AD8" s="5"/>
      <c r="AE8" s="5"/>
      <c r="AF8" s="5"/>
      <c r="AG8" s="5"/>
      <c r="AH8" s="24">
        <f t="shared" si="2"/>
        <v>570</v>
      </c>
      <c r="AI8" s="64">
        <f t="shared" si="3"/>
        <v>48</v>
      </c>
      <c r="AJ8" s="64">
        <f t="shared" si="0"/>
        <v>0</v>
      </c>
      <c r="AK8" s="64">
        <f t="shared" si="0"/>
        <v>234</v>
      </c>
      <c r="AL8" s="64">
        <f t="shared" si="0"/>
        <v>111</v>
      </c>
      <c r="AM8" s="64">
        <f t="shared" si="0"/>
        <v>0</v>
      </c>
      <c r="AN8" s="64">
        <f t="shared" si="0"/>
        <v>237</v>
      </c>
      <c r="AO8" s="64">
        <f t="shared" si="0"/>
        <v>0</v>
      </c>
      <c r="AP8" s="64">
        <f t="shared" si="0"/>
        <v>0</v>
      </c>
      <c r="AQ8" s="64">
        <f t="shared" si="0"/>
        <v>0</v>
      </c>
      <c r="AR8" s="64">
        <f t="shared" si="0"/>
        <v>0</v>
      </c>
      <c r="AS8" s="64">
        <f t="shared" si="0"/>
        <v>0</v>
      </c>
      <c r="AT8" s="64">
        <f t="shared" si="0"/>
        <v>0</v>
      </c>
      <c r="AU8" s="64">
        <f t="shared" si="0"/>
        <v>0</v>
      </c>
      <c r="AV8" s="65">
        <f t="shared" si="0"/>
        <v>630</v>
      </c>
    </row>
    <row r="9" spans="1:48">
      <c r="A9" s="5">
        <v>7</v>
      </c>
      <c r="B9" s="5" t="s">
        <v>24</v>
      </c>
      <c r="C9" s="5" t="s">
        <v>25</v>
      </c>
      <c r="D9" s="5">
        <v>20</v>
      </c>
      <c r="E9" s="5">
        <v>29</v>
      </c>
      <c r="F9" s="5">
        <v>40</v>
      </c>
      <c r="G9" s="62">
        <v>38310</v>
      </c>
      <c r="H9" s="62">
        <v>900</v>
      </c>
      <c r="I9" s="62">
        <v>13080</v>
      </c>
      <c r="J9" s="62">
        <v>1620</v>
      </c>
      <c r="K9" s="62"/>
      <c r="L9" s="62">
        <v>5250</v>
      </c>
      <c r="M9" s="62">
        <v>900</v>
      </c>
      <c r="N9" s="62">
        <v>450</v>
      </c>
      <c r="O9" s="62">
        <v>900</v>
      </c>
      <c r="P9" s="62"/>
      <c r="Q9" s="62">
        <v>1410</v>
      </c>
      <c r="R9" s="62">
        <v>10560</v>
      </c>
      <c r="S9" s="62">
        <v>960</v>
      </c>
      <c r="T9" s="63">
        <f t="shared" si="1"/>
        <v>74340</v>
      </c>
      <c r="U9" s="5">
        <f>2430+(74*30)+450+690+600+12</f>
        <v>6402</v>
      </c>
      <c r="V9" s="5">
        <f>150</f>
        <v>150</v>
      </c>
      <c r="W9" s="5">
        <f>2334+390+480+570+180+21</f>
        <v>3975</v>
      </c>
      <c r="X9" s="5">
        <f>510+210+90+30</f>
        <v>840</v>
      </c>
      <c r="Y9" s="5"/>
      <c r="Z9" s="5">
        <f>120+330+510+300+150+18</f>
        <v>1428</v>
      </c>
      <c r="AA9" s="5">
        <f>60+30+60+12</f>
        <v>162</v>
      </c>
      <c r="AB9" s="5">
        <f>120+30</f>
        <v>150</v>
      </c>
      <c r="AC9" s="5">
        <f>60+6</f>
        <v>66</v>
      </c>
      <c r="AD9" s="5"/>
      <c r="AE9" s="5">
        <f>240+90+60+6</f>
        <v>396</v>
      </c>
      <c r="AF9" s="5">
        <f>810+(21*30)+390+930+18</f>
        <v>2778</v>
      </c>
      <c r="AG9" s="5">
        <f>60</f>
        <v>60</v>
      </c>
      <c r="AH9" s="24">
        <f t="shared" si="2"/>
        <v>16407</v>
      </c>
      <c r="AI9" s="64">
        <f t="shared" si="3"/>
        <v>31908</v>
      </c>
      <c r="AJ9" s="64">
        <f t="shared" si="0"/>
        <v>750</v>
      </c>
      <c r="AK9" s="64">
        <f t="shared" si="0"/>
        <v>9105</v>
      </c>
      <c r="AL9" s="64">
        <f t="shared" si="0"/>
        <v>780</v>
      </c>
      <c r="AM9" s="64">
        <f t="shared" si="0"/>
        <v>0</v>
      </c>
      <c r="AN9" s="64">
        <f t="shared" si="0"/>
        <v>3822</v>
      </c>
      <c r="AO9" s="64">
        <f t="shared" si="0"/>
        <v>738</v>
      </c>
      <c r="AP9" s="64">
        <f t="shared" si="0"/>
        <v>300</v>
      </c>
      <c r="AQ9" s="64">
        <f t="shared" si="0"/>
        <v>834</v>
      </c>
      <c r="AR9" s="64">
        <f t="shared" si="0"/>
        <v>0</v>
      </c>
      <c r="AS9" s="64">
        <f t="shared" si="0"/>
        <v>1014</v>
      </c>
      <c r="AT9" s="64">
        <f t="shared" si="0"/>
        <v>7782</v>
      </c>
      <c r="AU9" s="64">
        <f t="shared" si="0"/>
        <v>900</v>
      </c>
      <c r="AV9" s="65">
        <f t="shared" si="0"/>
        <v>57933</v>
      </c>
    </row>
    <row r="10" spans="1:48">
      <c r="A10" s="5">
        <v>8</v>
      </c>
      <c r="B10" s="5" t="s">
        <v>26</v>
      </c>
      <c r="C10" s="5" t="s">
        <v>27</v>
      </c>
      <c r="D10" s="5">
        <v>5</v>
      </c>
      <c r="E10" s="5">
        <v>3.5</v>
      </c>
      <c r="F10" s="5">
        <v>6</v>
      </c>
      <c r="G10" s="62">
        <f>2520</f>
        <v>2520</v>
      </c>
      <c r="H10" s="62"/>
      <c r="I10" s="62">
        <v>2940</v>
      </c>
      <c r="J10" s="62">
        <v>300</v>
      </c>
      <c r="K10" s="62"/>
      <c r="L10" s="62">
        <v>2700</v>
      </c>
      <c r="M10" s="62">
        <v>1200</v>
      </c>
      <c r="N10" s="62"/>
      <c r="O10" s="62"/>
      <c r="P10" s="62"/>
      <c r="Q10" s="62"/>
      <c r="R10" s="62"/>
      <c r="S10" s="62">
        <v>150</v>
      </c>
      <c r="T10" s="63">
        <f t="shared" si="1"/>
        <v>9810</v>
      </c>
      <c r="U10" s="5">
        <f>720+30+6+90+90</f>
        <v>936</v>
      </c>
      <c r="V10" s="5"/>
      <c r="W10" s="5">
        <f>240+60+9+30</f>
        <v>339</v>
      </c>
      <c r="X10" s="5">
        <f>60+30+9</f>
        <v>99</v>
      </c>
      <c r="Y10" s="5"/>
      <c r="Z10" s="5">
        <f>15+15</f>
        <v>30</v>
      </c>
      <c r="AA10" s="5">
        <f>30+60+9</f>
        <v>99</v>
      </c>
      <c r="AB10" s="5"/>
      <c r="AC10" s="5"/>
      <c r="AD10" s="5"/>
      <c r="AE10" s="5"/>
      <c r="AF10" s="5"/>
      <c r="AG10" s="5"/>
      <c r="AH10" s="24">
        <f t="shared" si="2"/>
        <v>1503</v>
      </c>
      <c r="AI10" s="64">
        <f t="shared" si="3"/>
        <v>1584</v>
      </c>
      <c r="AJ10" s="64">
        <f t="shared" si="0"/>
        <v>0</v>
      </c>
      <c r="AK10" s="64">
        <f t="shared" si="0"/>
        <v>2601</v>
      </c>
      <c r="AL10" s="64">
        <f t="shared" si="0"/>
        <v>201</v>
      </c>
      <c r="AM10" s="64">
        <f t="shared" si="0"/>
        <v>0</v>
      </c>
      <c r="AN10" s="64">
        <f t="shared" si="0"/>
        <v>2670</v>
      </c>
      <c r="AO10" s="64">
        <f t="shared" si="0"/>
        <v>1101</v>
      </c>
      <c r="AP10" s="64">
        <f t="shared" si="0"/>
        <v>0</v>
      </c>
      <c r="AQ10" s="64">
        <f t="shared" si="0"/>
        <v>0</v>
      </c>
      <c r="AR10" s="64">
        <f t="shared" si="0"/>
        <v>0</v>
      </c>
      <c r="AS10" s="64">
        <f t="shared" si="0"/>
        <v>0</v>
      </c>
      <c r="AT10" s="64">
        <f t="shared" si="0"/>
        <v>0</v>
      </c>
      <c r="AU10" s="64">
        <f t="shared" si="0"/>
        <v>150</v>
      </c>
      <c r="AV10" s="65">
        <f t="shared" si="0"/>
        <v>8307</v>
      </c>
    </row>
    <row r="11" spans="1:48">
      <c r="A11" s="5">
        <v>9</v>
      </c>
      <c r="B11" s="66" t="s">
        <v>28</v>
      </c>
      <c r="C11" s="66" t="s">
        <v>29</v>
      </c>
      <c r="D11" s="67">
        <v>1</v>
      </c>
      <c r="E11" s="67">
        <v>0.6</v>
      </c>
      <c r="F11" s="67">
        <v>1</v>
      </c>
      <c r="G11" s="62">
        <v>330</v>
      </c>
      <c r="H11" s="62"/>
      <c r="I11" s="62">
        <v>150</v>
      </c>
      <c r="J11" s="62"/>
      <c r="K11" s="62"/>
      <c r="L11" s="62">
        <v>300</v>
      </c>
      <c r="M11" s="62"/>
      <c r="N11" s="62"/>
      <c r="O11" s="62"/>
      <c r="P11" s="62"/>
      <c r="Q11" s="62"/>
      <c r="R11" s="62"/>
      <c r="S11" s="62"/>
      <c r="T11" s="63">
        <f t="shared" si="1"/>
        <v>780</v>
      </c>
      <c r="U11" s="5">
        <f>120+21</f>
        <v>141</v>
      </c>
      <c r="V11" s="5"/>
      <c r="W11" s="5">
        <v>99</v>
      </c>
      <c r="X11" s="5"/>
      <c r="Y11" s="5"/>
      <c r="Z11" s="5">
        <f>90+15</f>
        <v>105</v>
      </c>
      <c r="AA11" s="5"/>
      <c r="AB11" s="5"/>
      <c r="AC11" s="5"/>
      <c r="AD11" s="5"/>
      <c r="AE11" s="5"/>
      <c r="AF11" s="5"/>
      <c r="AG11" s="5"/>
      <c r="AH11" s="24">
        <f t="shared" si="2"/>
        <v>345</v>
      </c>
      <c r="AI11" s="64">
        <f t="shared" si="3"/>
        <v>189</v>
      </c>
      <c r="AJ11" s="64">
        <f t="shared" si="0"/>
        <v>0</v>
      </c>
      <c r="AK11" s="64">
        <f t="shared" si="0"/>
        <v>51</v>
      </c>
      <c r="AL11" s="64">
        <f t="shared" si="0"/>
        <v>0</v>
      </c>
      <c r="AM11" s="64">
        <f t="shared" si="0"/>
        <v>0</v>
      </c>
      <c r="AN11" s="64">
        <f t="shared" si="0"/>
        <v>195</v>
      </c>
      <c r="AO11" s="64">
        <f t="shared" si="0"/>
        <v>0</v>
      </c>
      <c r="AP11" s="64">
        <f t="shared" si="0"/>
        <v>0</v>
      </c>
      <c r="AQ11" s="64">
        <f t="shared" si="0"/>
        <v>0</v>
      </c>
      <c r="AR11" s="64">
        <f t="shared" si="0"/>
        <v>0</v>
      </c>
      <c r="AS11" s="64">
        <f t="shared" si="0"/>
        <v>0</v>
      </c>
      <c r="AT11" s="64">
        <f t="shared" si="0"/>
        <v>0</v>
      </c>
      <c r="AU11" s="64">
        <f t="shared" si="0"/>
        <v>0</v>
      </c>
      <c r="AV11" s="65">
        <f t="shared" si="0"/>
        <v>435</v>
      </c>
    </row>
    <row r="12" spans="1:48">
      <c r="A12" s="5">
        <v>10</v>
      </c>
      <c r="B12" s="66" t="s">
        <v>30</v>
      </c>
      <c r="C12" s="66" t="s">
        <v>31</v>
      </c>
      <c r="D12" s="67">
        <v>4</v>
      </c>
      <c r="E12" s="67">
        <v>3.8</v>
      </c>
      <c r="F12" s="67">
        <v>3</v>
      </c>
      <c r="G12" s="62">
        <v>1800</v>
      </c>
      <c r="H12" s="62">
        <v>150</v>
      </c>
      <c r="I12" s="62">
        <v>150</v>
      </c>
      <c r="J12" s="62"/>
      <c r="K12" s="62"/>
      <c r="L12" s="62">
        <v>300</v>
      </c>
      <c r="M12" s="62"/>
      <c r="N12" s="62">
        <v>150</v>
      </c>
      <c r="O12" s="62">
        <v>150</v>
      </c>
      <c r="P12" s="62"/>
      <c r="Q12" s="62">
        <v>600</v>
      </c>
      <c r="R12" s="62"/>
      <c r="S12" s="62">
        <v>60</v>
      </c>
      <c r="T12" s="63">
        <f t="shared" si="1"/>
        <v>3360</v>
      </c>
      <c r="U12" s="5">
        <f>480+12+24</f>
        <v>516</v>
      </c>
      <c r="V12" s="5">
        <f>90+3</f>
        <v>93</v>
      </c>
      <c r="W12" s="5">
        <v>150</v>
      </c>
      <c r="X12" s="5"/>
      <c r="Y12" s="5"/>
      <c r="Z12" s="5">
        <f>150+3</f>
        <v>153</v>
      </c>
      <c r="AA12" s="5"/>
      <c r="AB12" s="5">
        <v>150</v>
      </c>
      <c r="AC12" s="5">
        <f>30+15</f>
        <v>45</v>
      </c>
      <c r="AD12" s="5"/>
      <c r="AE12" s="5">
        <f>150+15</f>
        <v>165</v>
      </c>
      <c r="AF12" s="5"/>
      <c r="AG12" s="5"/>
      <c r="AH12" s="24">
        <f t="shared" si="2"/>
        <v>1272</v>
      </c>
      <c r="AI12" s="64">
        <f t="shared" si="3"/>
        <v>1284</v>
      </c>
      <c r="AJ12" s="64">
        <f t="shared" si="0"/>
        <v>57</v>
      </c>
      <c r="AK12" s="64">
        <f t="shared" si="0"/>
        <v>0</v>
      </c>
      <c r="AL12" s="64">
        <f t="shared" si="0"/>
        <v>0</v>
      </c>
      <c r="AM12" s="64">
        <f t="shared" si="0"/>
        <v>0</v>
      </c>
      <c r="AN12" s="64">
        <f t="shared" si="0"/>
        <v>147</v>
      </c>
      <c r="AO12" s="64">
        <f t="shared" si="0"/>
        <v>0</v>
      </c>
      <c r="AP12" s="64">
        <f t="shared" si="0"/>
        <v>0</v>
      </c>
      <c r="AQ12" s="64">
        <f t="shared" si="0"/>
        <v>105</v>
      </c>
      <c r="AR12" s="64">
        <f t="shared" si="0"/>
        <v>0</v>
      </c>
      <c r="AS12" s="64">
        <f t="shared" si="0"/>
        <v>435</v>
      </c>
      <c r="AT12" s="64">
        <f t="shared" si="0"/>
        <v>0</v>
      </c>
      <c r="AU12" s="64">
        <f t="shared" si="0"/>
        <v>60</v>
      </c>
      <c r="AV12" s="65">
        <f t="shared" si="0"/>
        <v>2088</v>
      </c>
    </row>
    <row r="13" spans="1:48">
      <c r="A13" s="5">
        <v>11</v>
      </c>
      <c r="B13" s="66" t="s">
        <v>277</v>
      </c>
      <c r="C13" s="66" t="s">
        <v>21</v>
      </c>
      <c r="D13" s="67">
        <v>3</v>
      </c>
      <c r="E13" s="67">
        <v>0</v>
      </c>
      <c r="F13" s="67">
        <v>5</v>
      </c>
      <c r="G13" s="62">
        <v>1500</v>
      </c>
      <c r="H13" s="62"/>
      <c r="I13" s="62">
        <v>1200</v>
      </c>
      <c r="J13" s="62"/>
      <c r="K13" s="62"/>
      <c r="L13" s="62">
        <v>300</v>
      </c>
      <c r="M13" s="62"/>
      <c r="N13" s="62"/>
      <c r="O13" s="62"/>
      <c r="P13" s="62"/>
      <c r="Q13" s="62">
        <v>150</v>
      </c>
      <c r="R13" s="62"/>
      <c r="S13" s="62"/>
      <c r="T13" s="63">
        <f t="shared" si="1"/>
        <v>3150</v>
      </c>
      <c r="U13" s="5">
        <v>498</v>
      </c>
      <c r="V13" s="5"/>
      <c r="W13" s="5">
        <v>168</v>
      </c>
      <c r="X13" s="5"/>
      <c r="Y13" s="5"/>
      <c r="Z13" s="5">
        <v>48</v>
      </c>
      <c r="AA13" s="5"/>
      <c r="AB13" s="5"/>
      <c r="AC13" s="5"/>
      <c r="AD13" s="5"/>
      <c r="AE13" s="5">
        <v>51</v>
      </c>
      <c r="AF13" s="5"/>
      <c r="AG13" s="5"/>
      <c r="AH13" s="24">
        <f t="shared" si="2"/>
        <v>765</v>
      </c>
      <c r="AI13" s="64">
        <f t="shared" si="3"/>
        <v>1002</v>
      </c>
      <c r="AJ13" s="64">
        <f t="shared" si="0"/>
        <v>0</v>
      </c>
      <c r="AK13" s="64">
        <f t="shared" si="0"/>
        <v>1032</v>
      </c>
      <c r="AL13" s="64">
        <f t="shared" si="0"/>
        <v>0</v>
      </c>
      <c r="AM13" s="64">
        <f t="shared" si="0"/>
        <v>0</v>
      </c>
      <c r="AN13" s="64">
        <f t="shared" si="0"/>
        <v>252</v>
      </c>
      <c r="AO13" s="64">
        <f t="shared" si="0"/>
        <v>0</v>
      </c>
      <c r="AP13" s="64">
        <f t="shared" si="0"/>
        <v>0</v>
      </c>
      <c r="AQ13" s="64">
        <f t="shared" si="0"/>
        <v>0</v>
      </c>
      <c r="AR13" s="64">
        <f t="shared" si="0"/>
        <v>0</v>
      </c>
      <c r="AS13" s="64">
        <f t="shared" si="0"/>
        <v>99</v>
      </c>
      <c r="AT13" s="64">
        <f t="shared" si="0"/>
        <v>0</v>
      </c>
      <c r="AU13" s="64">
        <f t="shared" si="0"/>
        <v>0</v>
      </c>
      <c r="AV13" s="65">
        <f t="shared" si="0"/>
        <v>2385</v>
      </c>
    </row>
    <row r="14" spans="1:48">
      <c r="A14" s="5">
        <v>12</v>
      </c>
      <c r="B14" s="66" t="s">
        <v>282</v>
      </c>
      <c r="C14" s="66" t="s">
        <v>21</v>
      </c>
      <c r="D14" s="67">
        <v>4</v>
      </c>
      <c r="E14" s="67">
        <v>0</v>
      </c>
      <c r="F14" s="67">
        <v>6</v>
      </c>
      <c r="G14" s="68">
        <v>2760</v>
      </c>
      <c r="H14" s="68"/>
      <c r="I14" s="68">
        <v>1260</v>
      </c>
      <c r="J14" s="68"/>
      <c r="K14" s="68"/>
      <c r="L14" s="68">
        <v>300</v>
      </c>
      <c r="M14" s="68"/>
      <c r="N14" s="68"/>
      <c r="O14" s="68"/>
      <c r="P14" s="68"/>
      <c r="Q14" s="68">
        <v>150</v>
      </c>
      <c r="R14" s="68"/>
      <c r="S14" s="68"/>
      <c r="T14" s="63">
        <f t="shared" si="1"/>
        <v>4470</v>
      </c>
      <c r="U14" s="5">
        <f>90+183</f>
        <v>273</v>
      </c>
      <c r="V14" s="5"/>
      <c r="W14" s="5">
        <f>510+105</f>
        <v>615</v>
      </c>
      <c r="X14" s="5"/>
      <c r="Y14" s="5"/>
      <c r="Z14" s="5">
        <v>111</v>
      </c>
      <c r="AA14" s="5"/>
      <c r="AB14" s="5"/>
      <c r="AC14" s="5"/>
      <c r="AD14" s="5"/>
      <c r="AE14" s="5">
        <v>42</v>
      </c>
      <c r="AF14" s="5"/>
      <c r="AG14" s="5"/>
      <c r="AH14" s="24">
        <f t="shared" si="2"/>
        <v>1041</v>
      </c>
      <c r="AI14" s="64">
        <f t="shared" si="3"/>
        <v>2487</v>
      </c>
      <c r="AJ14" s="64">
        <f t="shared" si="0"/>
        <v>0</v>
      </c>
      <c r="AK14" s="64">
        <f t="shared" si="0"/>
        <v>645</v>
      </c>
      <c r="AL14" s="64">
        <f t="shared" si="0"/>
        <v>0</v>
      </c>
      <c r="AM14" s="64">
        <f t="shared" si="0"/>
        <v>0</v>
      </c>
      <c r="AN14" s="64">
        <f t="shared" si="0"/>
        <v>189</v>
      </c>
      <c r="AO14" s="64">
        <f t="shared" si="0"/>
        <v>0</v>
      </c>
      <c r="AP14" s="64">
        <f t="shared" si="0"/>
        <v>0</v>
      </c>
      <c r="AQ14" s="64">
        <f t="shared" si="0"/>
        <v>0</v>
      </c>
      <c r="AR14" s="64">
        <f t="shared" si="0"/>
        <v>0</v>
      </c>
      <c r="AS14" s="64">
        <f t="shared" si="0"/>
        <v>108</v>
      </c>
      <c r="AT14" s="64">
        <f t="shared" si="0"/>
        <v>0</v>
      </c>
      <c r="AU14" s="64">
        <f t="shared" si="0"/>
        <v>0</v>
      </c>
      <c r="AV14" s="65">
        <f t="shared" si="0"/>
        <v>3429</v>
      </c>
    </row>
    <row r="15" spans="1:48">
      <c r="A15" s="67"/>
      <c r="B15" s="66" t="s">
        <v>32</v>
      </c>
      <c r="C15" s="66"/>
      <c r="D15" s="67">
        <f>SUM(D3:D14)</f>
        <v>67</v>
      </c>
      <c r="E15" s="67">
        <f>SUM(E3:E14)</f>
        <v>65.5</v>
      </c>
      <c r="F15" s="67">
        <f>SUM(F3:F14)</f>
        <v>108</v>
      </c>
      <c r="G15" s="69">
        <f>SUM(G3:G14)</f>
        <v>73830</v>
      </c>
      <c r="H15" s="69">
        <f t="shared" ref="H15:AV15" si="4">SUM(H3:H14)</f>
        <v>1800</v>
      </c>
      <c r="I15" s="69">
        <f t="shared" si="4"/>
        <v>33630</v>
      </c>
      <c r="J15" s="69">
        <f t="shared" si="4"/>
        <v>5370</v>
      </c>
      <c r="K15" s="69">
        <f t="shared" si="4"/>
        <v>300</v>
      </c>
      <c r="L15" s="69">
        <f t="shared" si="4"/>
        <v>15180</v>
      </c>
      <c r="M15" s="69">
        <f t="shared" si="4"/>
        <v>2700</v>
      </c>
      <c r="N15" s="69">
        <f t="shared" si="4"/>
        <v>2250</v>
      </c>
      <c r="O15" s="69">
        <f t="shared" si="4"/>
        <v>2610</v>
      </c>
      <c r="P15" s="69">
        <f t="shared" si="4"/>
        <v>600</v>
      </c>
      <c r="Q15" s="69">
        <f t="shared" si="4"/>
        <v>3390</v>
      </c>
      <c r="R15" s="69">
        <f t="shared" si="4"/>
        <v>10560</v>
      </c>
      <c r="S15" s="69">
        <f t="shared" si="4"/>
        <v>1530</v>
      </c>
      <c r="T15" s="70">
        <f t="shared" si="4"/>
        <v>153750</v>
      </c>
      <c r="U15" s="69">
        <f t="shared" si="4"/>
        <v>15279</v>
      </c>
      <c r="V15" s="69">
        <f t="shared" si="4"/>
        <v>510</v>
      </c>
      <c r="W15" s="69">
        <f t="shared" si="4"/>
        <v>8340</v>
      </c>
      <c r="X15" s="69">
        <f t="shared" si="4"/>
        <v>2595</v>
      </c>
      <c r="Y15" s="69">
        <f t="shared" si="4"/>
        <v>114</v>
      </c>
      <c r="Z15" s="69">
        <f t="shared" si="4"/>
        <v>3873</v>
      </c>
      <c r="AA15" s="69">
        <f t="shared" si="4"/>
        <v>288</v>
      </c>
      <c r="AB15" s="69">
        <f t="shared" si="4"/>
        <v>423</v>
      </c>
      <c r="AC15" s="69">
        <f t="shared" si="4"/>
        <v>120</v>
      </c>
      <c r="AD15" s="69">
        <f t="shared" si="4"/>
        <v>40</v>
      </c>
      <c r="AE15" s="69">
        <f t="shared" si="4"/>
        <v>717</v>
      </c>
      <c r="AF15" s="69">
        <f t="shared" si="4"/>
        <v>2778</v>
      </c>
      <c r="AG15" s="69">
        <f t="shared" si="4"/>
        <v>60</v>
      </c>
      <c r="AH15" s="70">
        <f t="shared" si="4"/>
        <v>35137</v>
      </c>
      <c r="AI15" s="69">
        <f t="shared" si="4"/>
        <v>58551</v>
      </c>
      <c r="AJ15" s="69">
        <f t="shared" si="4"/>
        <v>1290</v>
      </c>
      <c r="AK15" s="69">
        <f t="shared" si="4"/>
        <v>25290</v>
      </c>
      <c r="AL15" s="69">
        <f t="shared" si="4"/>
        <v>2775</v>
      </c>
      <c r="AM15" s="69">
        <f t="shared" si="4"/>
        <v>186</v>
      </c>
      <c r="AN15" s="69">
        <f t="shared" si="4"/>
        <v>11307</v>
      </c>
      <c r="AO15" s="69">
        <f t="shared" si="4"/>
        <v>2412</v>
      </c>
      <c r="AP15" s="69">
        <f t="shared" si="4"/>
        <v>1827</v>
      </c>
      <c r="AQ15" s="69">
        <f t="shared" si="4"/>
        <v>2490</v>
      </c>
      <c r="AR15" s="69">
        <f t="shared" si="4"/>
        <v>560</v>
      </c>
      <c r="AS15" s="69">
        <f t="shared" si="4"/>
        <v>2673</v>
      </c>
      <c r="AT15" s="69">
        <f t="shared" si="4"/>
        <v>7782</v>
      </c>
      <c r="AU15" s="69">
        <f t="shared" si="4"/>
        <v>1470</v>
      </c>
      <c r="AV15" s="70">
        <f t="shared" si="4"/>
        <v>118613</v>
      </c>
    </row>
    <row r="16" spans="1:48">
      <c r="D16">
        <f>D15/2</f>
        <v>33.5</v>
      </c>
    </row>
  </sheetData>
  <mergeCells count="3">
    <mergeCell ref="G1:T1"/>
    <mergeCell ref="U1:AH1"/>
    <mergeCell ref="AI1:AV1"/>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workbookViewId="0"/>
  </sheetViews>
  <sheetFormatPr defaultRowHeight="15"/>
  <cols>
    <col min="2" max="2" width="49" customWidth="1"/>
    <col min="4" max="4" width="13.7109375" customWidth="1"/>
    <col min="5" max="5" width="13.140625" bestFit="1" customWidth="1"/>
    <col min="6" max="6" width="12.28515625" customWidth="1"/>
    <col min="7" max="7" width="13" customWidth="1"/>
    <col min="8" max="8" width="11.85546875" customWidth="1"/>
  </cols>
  <sheetData>
    <row r="1" spans="1:13" ht="90">
      <c r="A1" s="2" t="s">
        <v>48</v>
      </c>
      <c r="B1" s="11" t="s">
        <v>39</v>
      </c>
      <c r="D1" s="10" t="s">
        <v>40</v>
      </c>
      <c r="E1" s="10" t="s">
        <v>41</v>
      </c>
      <c r="F1" s="10" t="s">
        <v>46</v>
      </c>
      <c r="G1" s="10" t="s">
        <v>42</v>
      </c>
      <c r="H1" s="7" t="s">
        <v>38</v>
      </c>
      <c r="K1" s="158" t="s">
        <v>43</v>
      </c>
      <c r="L1" s="158"/>
      <c r="M1" s="158"/>
    </row>
    <row r="2" spans="1:13" ht="75" customHeight="1">
      <c r="D2" s="5">
        <v>101</v>
      </c>
      <c r="E2" s="5">
        <v>50</v>
      </c>
      <c r="F2" s="5">
        <v>25</v>
      </c>
      <c r="G2" s="5">
        <v>50</v>
      </c>
      <c r="H2" s="5">
        <v>0</v>
      </c>
      <c r="K2" s="159" t="s">
        <v>44</v>
      </c>
      <c r="L2" s="159"/>
      <c r="M2" s="159"/>
    </row>
    <row r="3" spans="1:13" ht="30">
      <c r="K3" s="12" t="s">
        <v>34</v>
      </c>
      <c r="L3" s="12" t="s">
        <v>2</v>
      </c>
      <c r="M3" s="12" t="s">
        <v>35</v>
      </c>
    </row>
    <row r="4" spans="1:13">
      <c r="K4" s="12">
        <v>100</v>
      </c>
      <c r="L4" s="12">
        <v>100</v>
      </c>
      <c r="M4" s="12">
        <v>100</v>
      </c>
    </row>
    <row r="5" spans="1:13">
      <c r="K5" s="12">
        <v>100</v>
      </c>
      <c r="L5" s="12" t="s">
        <v>45</v>
      </c>
      <c r="M5" s="12">
        <v>0</v>
      </c>
    </row>
    <row r="6" spans="1:13">
      <c r="K6" s="12">
        <v>100</v>
      </c>
      <c r="L6" s="12">
        <v>80</v>
      </c>
      <c r="M6" s="12">
        <v>80</v>
      </c>
    </row>
    <row r="7" spans="1:13">
      <c r="K7" s="12">
        <v>100</v>
      </c>
      <c r="L7" s="12">
        <v>110</v>
      </c>
      <c r="M7" s="12">
        <v>100</v>
      </c>
    </row>
    <row r="9" spans="1:13">
      <c r="A9" s="2" t="s">
        <v>49</v>
      </c>
      <c r="B9" s="2" t="s">
        <v>47</v>
      </c>
      <c r="D9" s="6" t="s">
        <v>50</v>
      </c>
      <c r="E9" s="6" t="s">
        <v>51</v>
      </c>
      <c r="F9" s="6" t="s">
        <v>52</v>
      </c>
      <c r="G9" s="6" t="s">
        <v>38</v>
      </c>
    </row>
    <row r="10" spans="1:13">
      <c r="D10" s="5">
        <v>119.4</v>
      </c>
      <c r="E10" s="5">
        <v>120</v>
      </c>
      <c r="F10" s="5">
        <f>E10/D10%</f>
        <v>100.50251256281408</v>
      </c>
      <c r="G10" s="5">
        <v>100</v>
      </c>
    </row>
  </sheetData>
  <mergeCells count="2">
    <mergeCell ref="K1:M1"/>
    <mergeCell ref="K2:M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3"/>
  <sheetViews>
    <sheetView topLeftCell="D1" workbookViewId="0">
      <selection activeCell="K8" sqref="K8"/>
    </sheetView>
  </sheetViews>
  <sheetFormatPr defaultRowHeight="15"/>
  <cols>
    <col min="2" max="2" width="11.85546875" bestFit="1" customWidth="1"/>
    <col min="3" max="3" width="41.42578125" bestFit="1" customWidth="1"/>
    <col min="4" max="4" width="14" bestFit="1" customWidth="1"/>
    <col min="5" max="5" width="15.28515625" bestFit="1" customWidth="1"/>
    <col min="6" max="6" width="16.42578125" bestFit="1" customWidth="1"/>
    <col min="7" max="7" width="14.7109375" bestFit="1" customWidth="1"/>
    <col min="8" max="8" width="17.42578125" bestFit="1" customWidth="1"/>
    <col min="9" max="9" width="21.7109375" bestFit="1" customWidth="1"/>
    <col min="10" max="10" width="21.7109375" customWidth="1"/>
  </cols>
  <sheetData>
    <row r="1" spans="1:16">
      <c r="A1" s="71" t="s">
        <v>299</v>
      </c>
      <c r="B1" s="71" t="s">
        <v>300</v>
      </c>
      <c r="C1" s="71" t="s">
        <v>301</v>
      </c>
      <c r="D1" s="71" t="s">
        <v>302</v>
      </c>
      <c r="E1" s="71" t="s">
        <v>85</v>
      </c>
      <c r="F1" s="71" t="s">
        <v>303</v>
      </c>
      <c r="G1" s="71" t="s">
        <v>304</v>
      </c>
      <c r="H1" s="71" t="s">
        <v>305</v>
      </c>
      <c r="I1" s="71" t="s">
        <v>306</v>
      </c>
      <c r="J1" s="71" t="s">
        <v>307</v>
      </c>
      <c r="K1" s="71" t="s">
        <v>3</v>
      </c>
      <c r="L1" s="71" t="s">
        <v>308</v>
      </c>
      <c r="M1" s="71" t="s">
        <v>309</v>
      </c>
      <c r="N1" s="71" t="s">
        <v>310</v>
      </c>
      <c r="O1" s="72" t="s">
        <v>33</v>
      </c>
      <c r="P1" s="38"/>
    </row>
    <row r="2" spans="1:16" ht="15" customHeight="1">
      <c r="A2" s="31">
        <v>1</v>
      </c>
      <c r="B2" s="31" t="s">
        <v>166</v>
      </c>
      <c r="C2" s="31" t="s">
        <v>195</v>
      </c>
      <c r="D2" s="31" t="s">
        <v>13</v>
      </c>
      <c r="E2" s="31" t="s">
        <v>201</v>
      </c>
      <c r="F2" s="31" t="s">
        <v>7</v>
      </c>
      <c r="G2" s="31" t="s">
        <v>311</v>
      </c>
      <c r="H2" s="31" t="s">
        <v>312</v>
      </c>
      <c r="I2" s="31" t="s">
        <v>313</v>
      </c>
      <c r="J2" s="31">
        <v>9074365410</v>
      </c>
      <c r="K2" s="31" t="s">
        <v>288</v>
      </c>
      <c r="L2" s="31">
        <v>4226</v>
      </c>
      <c r="M2" s="31" t="s">
        <v>314</v>
      </c>
      <c r="N2" s="73">
        <v>5</v>
      </c>
      <c r="O2" s="38">
        <v>160</v>
      </c>
      <c r="P2" s="38"/>
    </row>
    <row r="3" spans="1:16">
      <c r="A3" s="31">
        <v>2</v>
      </c>
      <c r="B3" s="31" t="s">
        <v>251</v>
      </c>
      <c r="C3" s="31" t="s">
        <v>253</v>
      </c>
      <c r="D3" s="31" t="s">
        <v>253</v>
      </c>
      <c r="E3" s="31" t="s">
        <v>87</v>
      </c>
      <c r="F3" s="31" t="s">
        <v>7</v>
      </c>
      <c r="G3" s="31" t="s">
        <v>311</v>
      </c>
      <c r="H3" s="31" t="s">
        <v>312</v>
      </c>
      <c r="I3" s="31" t="s">
        <v>315</v>
      </c>
      <c r="J3" s="31">
        <v>7509591985</v>
      </c>
      <c r="K3" s="31" t="s">
        <v>288</v>
      </c>
      <c r="L3" s="31">
        <v>4001</v>
      </c>
      <c r="M3" s="31" t="s">
        <v>316</v>
      </c>
      <c r="N3" s="73">
        <v>2</v>
      </c>
      <c r="O3" s="38">
        <v>64</v>
      </c>
      <c r="P3" s="38"/>
    </row>
    <row r="4" spans="1:16">
      <c r="A4" s="31">
        <v>3</v>
      </c>
      <c r="B4" s="31" t="s">
        <v>159</v>
      </c>
      <c r="C4" s="31" t="s">
        <v>192</v>
      </c>
      <c r="D4" s="31" t="s">
        <v>192</v>
      </c>
      <c r="E4" s="31" t="s">
        <v>178</v>
      </c>
      <c r="F4" s="31" t="s">
        <v>7</v>
      </c>
      <c r="G4" s="31" t="s">
        <v>311</v>
      </c>
      <c r="H4" s="31" t="s">
        <v>312</v>
      </c>
      <c r="I4" s="31" t="s">
        <v>317</v>
      </c>
      <c r="J4" s="31">
        <v>9926167758</v>
      </c>
      <c r="K4" s="31" t="s">
        <v>288</v>
      </c>
      <c r="L4" s="31">
        <v>4226</v>
      </c>
      <c r="M4" s="31" t="s">
        <v>318</v>
      </c>
      <c r="N4" s="73">
        <v>46</v>
      </c>
      <c r="O4" s="38">
        <v>1472</v>
      </c>
      <c r="P4" s="38"/>
    </row>
    <row r="5" spans="1:16">
      <c r="A5" s="31">
        <v>4</v>
      </c>
      <c r="B5" s="31" t="s">
        <v>22</v>
      </c>
      <c r="C5" s="31" t="s">
        <v>23</v>
      </c>
      <c r="D5" s="31" t="s">
        <v>23</v>
      </c>
      <c r="E5" s="31" t="s">
        <v>254</v>
      </c>
      <c r="F5" s="31" t="s">
        <v>7</v>
      </c>
      <c r="G5" s="31" t="s">
        <v>311</v>
      </c>
      <c r="H5" s="31" t="s">
        <v>312</v>
      </c>
      <c r="I5" s="31" t="s">
        <v>319</v>
      </c>
      <c r="J5" s="31">
        <v>9424160139</v>
      </c>
      <c r="K5" s="31" t="s">
        <v>4</v>
      </c>
      <c r="L5" s="31" t="s">
        <v>320</v>
      </c>
      <c r="M5" s="31" t="s">
        <v>322</v>
      </c>
      <c r="N5" s="73">
        <v>19</v>
      </c>
      <c r="O5" s="38">
        <v>570</v>
      </c>
      <c r="P5" s="38"/>
    </row>
    <row r="6" spans="1:16">
      <c r="A6" s="31">
        <v>5</v>
      </c>
      <c r="B6" s="31" t="s">
        <v>166</v>
      </c>
      <c r="C6" s="31" t="s">
        <v>195</v>
      </c>
      <c r="D6" s="31" t="s">
        <v>13</v>
      </c>
      <c r="E6" s="31" t="s">
        <v>201</v>
      </c>
      <c r="F6" s="31" t="s">
        <v>7</v>
      </c>
      <c r="G6" s="31" t="s">
        <v>311</v>
      </c>
      <c r="H6" s="31" t="s">
        <v>312</v>
      </c>
      <c r="I6" s="31" t="s">
        <v>313</v>
      </c>
      <c r="J6" s="31">
        <v>9074365410</v>
      </c>
      <c r="K6" s="31" t="s">
        <v>4</v>
      </c>
      <c r="L6" s="31" t="s">
        <v>321</v>
      </c>
      <c r="M6" s="31" t="s">
        <v>323</v>
      </c>
      <c r="N6" s="73">
        <v>101</v>
      </c>
      <c r="O6" s="38">
        <v>3030</v>
      </c>
      <c r="P6" s="38"/>
    </row>
    <row r="7" spans="1:16">
      <c r="A7" s="31">
        <v>6</v>
      </c>
      <c r="B7" s="31" t="s">
        <v>148</v>
      </c>
      <c r="C7" s="31" t="s">
        <v>174</v>
      </c>
      <c r="D7" s="31" t="s">
        <v>174</v>
      </c>
      <c r="E7" s="31" t="s">
        <v>178</v>
      </c>
      <c r="F7" s="31" t="s">
        <v>7</v>
      </c>
      <c r="G7" s="31" t="s">
        <v>340</v>
      </c>
      <c r="H7" s="31" t="s">
        <v>312</v>
      </c>
      <c r="I7" s="31" t="s">
        <v>341</v>
      </c>
      <c r="J7" s="31">
        <v>6265061892</v>
      </c>
      <c r="K7" s="31" t="s">
        <v>4</v>
      </c>
      <c r="L7" s="74">
        <v>21112233</v>
      </c>
      <c r="M7" s="31" t="s">
        <v>374</v>
      </c>
      <c r="N7" s="73">
        <v>3</v>
      </c>
      <c r="O7" s="38">
        <v>90</v>
      </c>
      <c r="P7" s="38"/>
    </row>
    <row r="8" spans="1:16">
      <c r="A8" s="31">
        <v>7</v>
      </c>
      <c r="B8" s="31" t="s">
        <v>153</v>
      </c>
      <c r="C8" s="31" t="s">
        <v>180</v>
      </c>
      <c r="D8" s="31" t="s">
        <v>180</v>
      </c>
      <c r="E8" s="31" t="s">
        <v>178</v>
      </c>
      <c r="F8" s="31" t="s">
        <v>7</v>
      </c>
      <c r="G8" s="31" t="s">
        <v>340</v>
      </c>
      <c r="H8" s="31" t="s">
        <v>312</v>
      </c>
      <c r="I8" s="31" t="s">
        <v>342</v>
      </c>
      <c r="J8" s="31">
        <v>8120970397</v>
      </c>
      <c r="K8" s="31" t="s">
        <v>4</v>
      </c>
      <c r="L8" s="31">
        <v>2111</v>
      </c>
      <c r="M8" s="31" t="s">
        <v>375</v>
      </c>
      <c r="N8" s="73">
        <v>9</v>
      </c>
      <c r="O8" s="38">
        <v>270</v>
      </c>
      <c r="P8" s="38"/>
    </row>
    <row r="9" spans="1:16">
      <c r="A9" s="31">
        <v>8</v>
      </c>
      <c r="B9" s="31" t="s">
        <v>168</v>
      </c>
      <c r="C9" s="31" t="s">
        <v>7</v>
      </c>
      <c r="D9" s="31" t="s">
        <v>7</v>
      </c>
      <c r="E9" s="31" t="s">
        <v>199</v>
      </c>
      <c r="F9" s="31" t="s">
        <v>7</v>
      </c>
      <c r="G9" s="31" t="s">
        <v>311</v>
      </c>
      <c r="H9" s="31" t="s">
        <v>312</v>
      </c>
      <c r="I9" s="31" t="s">
        <v>343</v>
      </c>
      <c r="J9" s="31">
        <v>9425255053</v>
      </c>
      <c r="K9" s="31" t="s">
        <v>4</v>
      </c>
      <c r="L9" s="31" t="s">
        <v>344</v>
      </c>
      <c r="M9" s="31" t="s">
        <v>376</v>
      </c>
      <c r="N9" s="73">
        <v>32</v>
      </c>
      <c r="O9" s="38">
        <v>960</v>
      </c>
      <c r="P9" s="38"/>
    </row>
    <row r="10" spans="1:16">
      <c r="A10" s="31">
        <v>9</v>
      </c>
      <c r="B10" s="31" t="s">
        <v>249</v>
      </c>
      <c r="C10" s="31" t="s">
        <v>181</v>
      </c>
      <c r="D10" s="31" t="s">
        <v>181</v>
      </c>
      <c r="E10" s="31" t="s">
        <v>178</v>
      </c>
      <c r="F10" s="31" t="s">
        <v>7</v>
      </c>
      <c r="G10" s="31" t="s">
        <v>311</v>
      </c>
      <c r="H10" s="31" t="s">
        <v>312</v>
      </c>
      <c r="I10" s="31" t="s">
        <v>345</v>
      </c>
      <c r="J10" s="31">
        <v>7987348161</v>
      </c>
      <c r="K10" s="31" t="s">
        <v>4</v>
      </c>
      <c r="L10" s="31" t="s">
        <v>346</v>
      </c>
      <c r="M10" s="31" t="s">
        <v>377</v>
      </c>
      <c r="N10" s="73">
        <v>80</v>
      </c>
      <c r="O10" s="38">
        <v>2400</v>
      </c>
      <c r="P10" s="38"/>
    </row>
    <row r="11" spans="1:16">
      <c r="A11" s="31">
        <v>10</v>
      </c>
      <c r="B11" s="31" t="s">
        <v>109</v>
      </c>
      <c r="C11" s="31" t="s">
        <v>183</v>
      </c>
      <c r="D11" s="31" t="s">
        <v>27</v>
      </c>
      <c r="E11" s="31" t="s">
        <v>106</v>
      </c>
      <c r="F11" s="31" t="s">
        <v>7</v>
      </c>
      <c r="G11" s="31" t="s">
        <v>311</v>
      </c>
      <c r="H11" s="31" t="s">
        <v>312</v>
      </c>
      <c r="I11" s="31" t="s">
        <v>347</v>
      </c>
      <c r="J11" s="31">
        <v>9993335428</v>
      </c>
      <c r="K11" s="31" t="s">
        <v>4</v>
      </c>
      <c r="L11" s="31" t="s">
        <v>348</v>
      </c>
      <c r="M11" s="31" t="s">
        <v>378</v>
      </c>
      <c r="N11" s="73">
        <v>129</v>
      </c>
      <c r="O11" s="38">
        <v>3870</v>
      </c>
      <c r="P11" s="38"/>
    </row>
    <row r="12" spans="1:16">
      <c r="A12" s="31">
        <v>11</v>
      </c>
      <c r="B12" s="31" t="s">
        <v>324</v>
      </c>
      <c r="C12" s="31" t="s">
        <v>184</v>
      </c>
      <c r="D12" s="31" t="s">
        <v>184</v>
      </c>
      <c r="E12" s="31" t="s">
        <v>200</v>
      </c>
      <c r="F12" s="31" t="s">
        <v>7</v>
      </c>
      <c r="G12" s="31" t="s">
        <v>340</v>
      </c>
      <c r="H12" s="31" t="s">
        <v>312</v>
      </c>
      <c r="I12" s="31" t="s">
        <v>349</v>
      </c>
      <c r="J12" s="31">
        <v>8959560080</v>
      </c>
      <c r="K12" s="31" t="s">
        <v>4</v>
      </c>
      <c r="L12" s="31" t="s">
        <v>348</v>
      </c>
      <c r="M12" s="31" t="s">
        <v>379</v>
      </c>
      <c r="N12" s="73">
        <v>33</v>
      </c>
      <c r="O12" s="38">
        <v>990</v>
      </c>
      <c r="P12" s="38"/>
    </row>
    <row r="13" spans="1:16">
      <c r="A13" s="31">
        <v>12</v>
      </c>
      <c r="B13" s="31" t="s">
        <v>325</v>
      </c>
      <c r="C13" s="31" t="s">
        <v>326</v>
      </c>
      <c r="D13" s="31" t="s">
        <v>326</v>
      </c>
      <c r="E13" s="31" t="s">
        <v>178</v>
      </c>
      <c r="F13" s="31" t="s">
        <v>7</v>
      </c>
      <c r="G13" s="31" t="s">
        <v>340</v>
      </c>
      <c r="H13" s="31" t="s">
        <v>312</v>
      </c>
      <c r="I13" s="31" t="s">
        <v>350</v>
      </c>
      <c r="J13" s="31">
        <v>9575506642</v>
      </c>
      <c r="K13" s="31" t="s">
        <v>4</v>
      </c>
      <c r="L13" s="31" t="s">
        <v>351</v>
      </c>
      <c r="M13" s="31" t="s">
        <v>380</v>
      </c>
      <c r="N13" s="73">
        <v>36</v>
      </c>
      <c r="O13" s="38">
        <v>1080</v>
      </c>
      <c r="P13" s="38"/>
    </row>
    <row r="14" spans="1:16">
      <c r="A14" s="31">
        <v>13</v>
      </c>
      <c r="B14" s="31" t="s">
        <v>327</v>
      </c>
      <c r="C14" s="31" t="s">
        <v>326</v>
      </c>
      <c r="D14" s="31" t="s">
        <v>326</v>
      </c>
      <c r="E14" s="31" t="s">
        <v>178</v>
      </c>
      <c r="F14" s="31" t="s">
        <v>7</v>
      </c>
      <c r="G14" s="31" t="s">
        <v>340</v>
      </c>
      <c r="H14" s="31" t="s">
        <v>312</v>
      </c>
      <c r="I14" s="31" t="s">
        <v>352</v>
      </c>
      <c r="J14" s="31">
        <v>9098103381</v>
      </c>
      <c r="K14" s="31" t="s">
        <v>4</v>
      </c>
      <c r="L14" s="31">
        <v>2111</v>
      </c>
      <c r="M14" s="31" t="s">
        <v>381</v>
      </c>
      <c r="N14" s="73">
        <v>4</v>
      </c>
      <c r="O14" s="38">
        <v>120</v>
      </c>
      <c r="P14" s="38"/>
    </row>
    <row r="15" spans="1:16">
      <c r="A15" s="31">
        <v>14</v>
      </c>
      <c r="B15" s="31" t="s">
        <v>157</v>
      </c>
      <c r="C15" s="31" t="s">
        <v>186</v>
      </c>
      <c r="D15" s="31" t="s">
        <v>186</v>
      </c>
      <c r="E15" s="31" t="s">
        <v>178</v>
      </c>
      <c r="F15" s="31" t="s">
        <v>7</v>
      </c>
      <c r="G15" s="31" t="s">
        <v>340</v>
      </c>
      <c r="H15" s="31" t="s">
        <v>312</v>
      </c>
      <c r="I15" s="31" t="s">
        <v>353</v>
      </c>
      <c r="J15" s="31">
        <v>9399517481</v>
      </c>
      <c r="K15" s="31" t="s">
        <v>4</v>
      </c>
      <c r="L15" s="31" t="s">
        <v>354</v>
      </c>
      <c r="M15" s="31" t="s">
        <v>382</v>
      </c>
      <c r="N15" s="73">
        <v>6</v>
      </c>
      <c r="O15" s="38">
        <v>180</v>
      </c>
      <c r="P15" s="38"/>
    </row>
    <row r="16" spans="1:16">
      <c r="A16" s="31">
        <v>15</v>
      </c>
      <c r="B16" s="31" t="s">
        <v>250</v>
      </c>
      <c r="C16" s="31" t="s">
        <v>252</v>
      </c>
      <c r="D16" s="31" t="s">
        <v>252</v>
      </c>
      <c r="E16" s="31" t="s">
        <v>7</v>
      </c>
      <c r="F16" s="31" t="s">
        <v>7</v>
      </c>
      <c r="G16" s="31" t="s">
        <v>311</v>
      </c>
      <c r="H16" s="31" t="s">
        <v>312</v>
      </c>
      <c r="I16" s="31" t="s">
        <v>355</v>
      </c>
      <c r="J16" s="31">
        <v>9754329305</v>
      </c>
      <c r="K16" s="31" t="s">
        <v>4</v>
      </c>
      <c r="L16" s="31" t="s">
        <v>356</v>
      </c>
      <c r="M16" s="31" t="s">
        <v>383</v>
      </c>
      <c r="N16" s="73">
        <v>190</v>
      </c>
      <c r="O16" s="38">
        <v>5700</v>
      </c>
      <c r="P16" s="38"/>
    </row>
    <row r="17" spans="1:16">
      <c r="A17" s="31">
        <v>16</v>
      </c>
      <c r="B17" s="31" t="s">
        <v>160</v>
      </c>
      <c r="C17" s="31" t="s">
        <v>220</v>
      </c>
      <c r="D17" s="31" t="s">
        <v>220</v>
      </c>
      <c r="E17" s="31" t="s">
        <v>178</v>
      </c>
      <c r="F17" s="31" t="s">
        <v>7</v>
      </c>
      <c r="G17" s="31" t="s">
        <v>311</v>
      </c>
      <c r="H17" s="31" t="s">
        <v>312</v>
      </c>
      <c r="I17" s="31" t="s">
        <v>357</v>
      </c>
      <c r="J17" s="31">
        <v>9826628479</v>
      </c>
      <c r="K17" s="31" t="s">
        <v>4</v>
      </c>
      <c r="L17" s="31" t="s">
        <v>358</v>
      </c>
      <c r="M17" s="31" t="s">
        <v>384</v>
      </c>
      <c r="N17" s="73">
        <v>529</v>
      </c>
      <c r="O17" s="38">
        <v>15870</v>
      </c>
      <c r="P17" s="38"/>
    </row>
    <row r="18" spans="1:16">
      <c r="A18" s="31">
        <v>17</v>
      </c>
      <c r="B18" s="31" t="s">
        <v>328</v>
      </c>
      <c r="C18" s="31" t="s">
        <v>182</v>
      </c>
      <c r="D18" s="31" t="s">
        <v>182</v>
      </c>
      <c r="E18" s="31" t="s">
        <v>178</v>
      </c>
      <c r="F18" s="31" t="s">
        <v>7</v>
      </c>
      <c r="G18" s="31" t="s">
        <v>340</v>
      </c>
      <c r="H18" s="31" t="s">
        <v>312</v>
      </c>
      <c r="I18" s="31" t="s">
        <v>328</v>
      </c>
      <c r="J18" s="31">
        <v>8120105341</v>
      </c>
      <c r="K18" s="31" t="s">
        <v>4</v>
      </c>
      <c r="L18" s="31" t="s">
        <v>354</v>
      </c>
      <c r="M18" s="31" t="s">
        <v>385</v>
      </c>
      <c r="N18" s="73">
        <v>35</v>
      </c>
      <c r="O18" s="38">
        <v>1050</v>
      </c>
      <c r="P18" s="38"/>
    </row>
    <row r="19" spans="1:16">
      <c r="A19" s="31">
        <v>18</v>
      </c>
      <c r="B19" s="31" t="s">
        <v>329</v>
      </c>
      <c r="C19" s="31" t="s">
        <v>89</v>
      </c>
      <c r="D19" s="31" t="s">
        <v>89</v>
      </c>
      <c r="E19" s="31" t="s">
        <v>178</v>
      </c>
      <c r="F19" s="31" t="s">
        <v>7</v>
      </c>
      <c r="G19" s="31" t="s">
        <v>340</v>
      </c>
      <c r="H19" s="31" t="s">
        <v>312</v>
      </c>
      <c r="I19" s="31" t="s">
        <v>359</v>
      </c>
      <c r="J19" s="31">
        <v>9111340598</v>
      </c>
      <c r="K19" s="31" t="s">
        <v>4</v>
      </c>
      <c r="L19" s="74">
        <v>21112233</v>
      </c>
      <c r="M19" s="31" t="s">
        <v>386</v>
      </c>
      <c r="N19" s="73">
        <v>35</v>
      </c>
      <c r="O19" s="38">
        <v>1050</v>
      </c>
      <c r="P19" s="38"/>
    </row>
    <row r="20" spans="1:16">
      <c r="A20" s="31">
        <v>19</v>
      </c>
      <c r="B20" s="31" t="s">
        <v>330</v>
      </c>
      <c r="C20" s="31" t="s">
        <v>331</v>
      </c>
      <c r="D20" s="31" t="s">
        <v>331</v>
      </c>
      <c r="E20" s="31" t="s">
        <v>178</v>
      </c>
      <c r="F20" s="31" t="s">
        <v>7</v>
      </c>
      <c r="G20" s="31" t="s">
        <v>340</v>
      </c>
      <c r="H20" s="31" t="s">
        <v>312</v>
      </c>
      <c r="I20" s="31" t="s">
        <v>360</v>
      </c>
      <c r="J20" s="31">
        <v>9669309709</v>
      </c>
      <c r="K20" s="31" t="s">
        <v>4</v>
      </c>
      <c r="L20" s="31" t="s">
        <v>361</v>
      </c>
      <c r="M20" s="31" t="s">
        <v>387</v>
      </c>
      <c r="N20" s="73">
        <v>21</v>
      </c>
      <c r="O20" s="38">
        <v>630</v>
      </c>
      <c r="P20" s="38"/>
    </row>
    <row r="21" spans="1:16">
      <c r="A21" s="31">
        <v>20</v>
      </c>
      <c r="B21" s="31" t="s">
        <v>163</v>
      </c>
      <c r="C21" s="31" t="s">
        <v>193</v>
      </c>
      <c r="D21" s="31" t="s">
        <v>193</v>
      </c>
      <c r="E21" s="31" t="s">
        <v>178</v>
      </c>
      <c r="F21" s="31" t="s">
        <v>7</v>
      </c>
      <c r="G21" s="31" t="s">
        <v>340</v>
      </c>
      <c r="H21" s="31" t="s">
        <v>312</v>
      </c>
      <c r="I21" s="31" t="s">
        <v>362</v>
      </c>
      <c r="J21" s="31">
        <v>9926992504</v>
      </c>
      <c r="K21" s="31" t="s">
        <v>4</v>
      </c>
      <c r="L21" s="31" t="s">
        <v>354</v>
      </c>
      <c r="M21" s="31" t="s">
        <v>388</v>
      </c>
      <c r="N21" s="73">
        <v>4</v>
      </c>
      <c r="O21" s="38">
        <v>120</v>
      </c>
      <c r="P21" s="38"/>
    </row>
    <row r="22" spans="1:16">
      <c r="A22" s="31">
        <v>21</v>
      </c>
      <c r="B22" s="31" t="s">
        <v>150</v>
      </c>
      <c r="C22" s="31" t="s">
        <v>238</v>
      </c>
      <c r="D22" s="31" t="s">
        <v>177</v>
      </c>
      <c r="E22" s="31" t="s">
        <v>178</v>
      </c>
      <c r="F22" s="31" t="s">
        <v>7</v>
      </c>
      <c r="G22" s="31" t="s">
        <v>340</v>
      </c>
      <c r="H22" s="31" t="s">
        <v>312</v>
      </c>
      <c r="I22" s="31" t="s">
        <v>363</v>
      </c>
      <c r="J22" s="31">
        <v>7000253632</v>
      </c>
      <c r="K22" s="31" t="s">
        <v>4</v>
      </c>
      <c r="L22" s="31" t="s">
        <v>364</v>
      </c>
      <c r="M22" s="31" t="s">
        <v>389</v>
      </c>
      <c r="N22" s="73">
        <v>127</v>
      </c>
      <c r="O22" s="38">
        <v>3810</v>
      </c>
      <c r="P22" s="75">
        <v>50</v>
      </c>
    </row>
    <row r="23" spans="1:16">
      <c r="A23" s="31">
        <v>22</v>
      </c>
      <c r="B23" s="31" t="s">
        <v>332</v>
      </c>
      <c r="C23" s="31" t="s">
        <v>333</v>
      </c>
      <c r="D23" s="31" t="s">
        <v>177</v>
      </c>
      <c r="E23" s="31" t="s">
        <v>178</v>
      </c>
      <c r="F23" s="31" t="s">
        <v>7</v>
      </c>
      <c r="G23" s="31" t="s">
        <v>340</v>
      </c>
      <c r="H23" s="31" t="s">
        <v>312</v>
      </c>
      <c r="I23" s="31" t="s">
        <v>365</v>
      </c>
      <c r="J23" s="31">
        <v>8959707044</v>
      </c>
      <c r="K23" s="31" t="s">
        <v>4</v>
      </c>
      <c r="L23" s="31" t="s">
        <v>354</v>
      </c>
      <c r="M23" s="31" t="s">
        <v>390</v>
      </c>
      <c r="N23" s="73">
        <v>4</v>
      </c>
      <c r="O23" s="38">
        <v>120</v>
      </c>
      <c r="P23" s="38"/>
    </row>
    <row r="24" spans="1:16">
      <c r="A24" s="31">
        <v>23</v>
      </c>
      <c r="B24" s="31" t="s">
        <v>151</v>
      </c>
      <c r="C24" s="31" t="s">
        <v>334</v>
      </c>
      <c r="D24" s="31" t="s">
        <v>334</v>
      </c>
      <c r="E24" s="31" t="s">
        <v>178</v>
      </c>
      <c r="F24" s="31" t="s">
        <v>7</v>
      </c>
      <c r="G24" s="31" t="s">
        <v>340</v>
      </c>
      <c r="H24" s="31" t="s">
        <v>312</v>
      </c>
      <c r="I24" s="31" t="s">
        <v>366</v>
      </c>
      <c r="J24" s="31">
        <v>7999917237</v>
      </c>
      <c r="K24" s="31" t="s">
        <v>4</v>
      </c>
      <c r="L24" s="31" t="s">
        <v>367</v>
      </c>
      <c r="M24" s="31" t="s">
        <v>391</v>
      </c>
      <c r="N24" s="73">
        <v>64</v>
      </c>
      <c r="O24" s="38">
        <v>1920</v>
      </c>
      <c r="P24" s="38"/>
    </row>
    <row r="25" spans="1:16">
      <c r="A25" s="31">
        <v>24</v>
      </c>
      <c r="B25" s="31" t="s">
        <v>158</v>
      </c>
      <c r="C25" s="31" t="s">
        <v>177</v>
      </c>
      <c r="D25" s="31"/>
      <c r="E25" s="31" t="s">
        <v>178</v>
      </c>
      <c r="F25" s="31" t="s">
        <v>7</v>
      </c>
      <c r="G25" s="31" t="s">
        <v>340</v>
      </c>
      <c r="H25" s="31" t="s">
        <v>312</v>
      </c>
      <c r="I25" s="31" t="s">
        <v>368</v>
      </c>
      <c r="J25" s="31">
        <v>9406276444</v>
      </c>
      <c r="K25" s="31" t="s">
        <v>4</v>
      </c>
      <c r="L25" s="31" t="s">
        <v>361</v>
      </c>
      <c r="M25" s="31" t="s">
        <v>392</v>
      </c>
      <c r="N25" s="73">
        <v>145</v>
      </c>
      <c r="O25" s="38">
        <v>4350</v>
      </c>
      <c r="P25" s="38"/>
    </row>
    <row r="26" spans="1:16">
      <c r="A26" s="31">
        <v>25</v>
      </c>
      <c r="B26" s="31" t="s">
        <v>251</v>
      </c>
      <c r="C26" s="31" t="s">
        <v>253</v>
      </c>
      <c r="D26" s="31" t="s">
        <v>253</v>
      </c>
      <c r="E26" s="31" t="s">
        <v>87</v>
      </c>
      <c r="F26" s="31" t="s">
        <v>7</v>
      </c>
      <c r="G26" s="31" t="s">
        <v>311</v>
      </c>
      <c r="H26" s="31" t="s">
        <v>312</v>
      </c>
      <c r="I26" s="31" t="s">
        <v>315</v>
      </c>
      <c r="J26" s="31">
        <v>7509591985</v>
      </c>
      <c r="K26" s="31" t="s">
        <v>4</v>
      </c>
      <c r="L26" s="31" t="s">
        <v>369</v>
      </c>
      <c r="M26" s="31" t="s">
        <v>393</v>
      </c>
      <c r="N26" s="73">
        <v>75</v>
      </c>
      <c r="O26" s="38">
        <v>2250</v>
      </c>
      <c r="P26" s="38"/>
    </row>
    <row r="27" spans="1:16">
      <c r="A27" s="31">
        <v>26</v>
      </c>
      <c r="B27" s="31" t="s">
        <v>335</v>
      </c>
      <c r="C27" s="31" t="s">
        <v>336</v>
      </c>
      <c r="D27" s="31" t="s">
        <v>336</v>
      </c>
      <c r="E27" s="31" t="s">
        <v>200</v>
      </c>
      <c r="F27" s="31" t="s">
        <v>7</v>
      </c>
      <c r="G27" s="31" t="s">
        <v>340</v>
      </c>
      <c r="H27" s="31" t="s">
        <v>312</v>
      </c>
      <c r="I27" s="31" t="s">
        <v>370</v>
      </c>
      <c r="J27" s="31">
        <v>9009155538</v>
      </c>
      <c r="K27" s="31" t="s">
        <v>4</v>
      </c>
      <c r="L27" s="31" t="s">
        <v>371</v>
      </c>
      <c r="M27" s="31" t="s">
        <v>394</v>
      </c>
      <c r="N27" s="73">
        <v>47</v>
      </c>
      <c r="O27" s="38">
        <v>1410</v>
      </c>
      <c r="P27" s="38"/>
    </row>
    <row r="28" spans="1:16">
      <c r="A28" s="31">
        <v>27</v>
      </c>
      <c r="B28" s="31" t="s">
        <v>337</v>
      </c>
      <c r="C28" s="31" t="s">
        <v>176</v>
      </c>
      <c r="D28" s="31" t="s">
        <v>176</v>
      </c>
      <c r="E28" s="31" t="s">
        <v>178</v>
      </c>
      <c r="F28" s="31" t="s">
        <v>7</v>
      </c>
      <c r="G28" s="31" t="s">
        <v>340</v>
      </c>
      <c r="H28" s="31" t="s">
        <v>312</v>
      </c>
      <c r="I28" s="31" t="s">
        <v>372</v>
      </c>
      <c r="J28" s="31">
        <v>9575952951</v>
      </c>
      <c r="K28" s="31" t="s">
        <v>4</v>
      </c>
      <c r="L28" s="74">
        <v>211122332318</v>
      </c>
      <c r="M28" s="31" t="s">
        <v>395</v>
      </c>
      <c r="N28" s="73">
        <v>6</v>
      </c>
      <c r="O28" s="38">
        <v>180</v>
      </c>
      <c r="P28" s="38"/>
    </row>
    <row r="29" spans="1:16">
      <c r="A29" s="31">
        <v>28</v>
      </c>
      <c r="B29" s="31" t="s">
        <v>338</v>
      </c>
      <c r="C29" s="31" t="s">
        <v>339</v>
      </c>
      <c r="D29" s="31" t="s">
        <v>339</v>
      </c>
      <c r="E29" s="31" t="s">
        <v>178</v>
      </c>
      <c r="F29" s="31" t="s">
        <v>7</v>
      </c>
      <c r="G29" s="31" t="s">
        <v>340</v>
      </c>
      <c r="H29" s="31" t="s">
        <v>312</v>
      </c>
      <c r="I29" s="31" t="s">
        <v>373</v>
      </c>
      <c r="J29" s="31">
        <v>8959156341</v>
      </c>
      <c r="K29" s="31" t="s">
        <v>4</v>
      </c>
      <c r="L29" s="31" t="s">
        <v>361</v>
      </c>
      <c r="M29" s="31" t="s">
        <v>396</v>
      </c>
      <c r="N29" s="73">
        <v>40</v>
      </c>
      <c r="O29" s="38">
        <v>1200</v>
      </c>
      <c r="P29" s="38"/>
    </row>
    <row r="30" spans="1:16">
      <c r="A30" s="31">
        <v>29</v>
      </c>
      <c r="B30" s="31" t="s">
        <v>397</v>
      </c>
      <c r="C30" s="31" t="s">
        <v>190</v>
      </c>
      <c r="D30" s="31" t="s">
        <v>190</v>
      </c>
      <c r="E30" s="31" t="s">
        <v>178</v>
      </c>
      <c r="F30" s="31" t="s">
        <v>7</v>
      </c>
      <c r="G30" s="31" t="s">
        <v>340</v>
      </c>
      <c r="H30" s="31" t="s">
        <v>312</v>
      </c>
      <c r="I30" s="31" t="s">
        <v>401</v>
      </c>
      <c r="J30" s="31">
        <v>9617601672</v>
      </c>
      <c r="K30" s="31" t="s">
        <v>4</v>
      </c>
      <c r="L30" s="31">
        <v>2111</v>
      </c>
      <c r="M30" s="31" t="s">
        <v>314</v>
      </c>
      <c r="N30" s="73">
        <v>5</v>
      </c>
      <c r="O30" s="38">
        <v>150</v>
      </c>
      <c r="P30" s="38"/>
    </row>
    <row r="31" spans="1:16">
      <c r="A31" s="31">
        <v>30</v>
      </c>
      <c r="B31" s="31" t="s">
        <v>398</v>
      </c>
      <c r="C31" s="31" t="s">
        <v>121</v>
      </c>
      <c r="D31" s="31"/>
      <c r="E31" s="31" t="s">
        <v>199</v>
      </c>
      <c r="F31" s="31" t="s">
        <v>7</v>
      </c>
      <c r="G31" s="31" t="s">
        <v>340</v>
      </c>
      <c r="H31" s="31" t="s">
        <v>312</v>
      </c>
      <c r="I31" s="31" t="s">
        <v>402</v>
      </c>
      <c r="J31" s="31">
        <v>9340018050</v>
      </c>
      <c r="K31" s="31" t="s">
        <v>4</v>
      </c>
      <c r="L31" s="31" t="s">
        <v>403</v>
      </c>
      <c r="M31" s="31" t="s">
        <v>416</v>
      </c>
      <c r="N31" s="73">
        <v>26</v>
      </c>
      <c r="O31" s="38">
        <v>780</v>
      </c>
      <c r="P31" s="38"/>
    </row>
    <row r="32" spans="1:16">
      <c r="A32" s="31">
        <v>31</v>
      </c>
      <c r="B32" s="31" t="s">
        <v>164</v>
      </c>
      <c r="C32" s="31" t="s">
        <v>114</v>
      </c>
      <c r="D32" s="31" t="s">
        <v>114</v>
      </c>
      <c r="E32" s="31" t="s">
        <v>199</v>
      </c>
      <c r="F32" s="31" t="s">
        <v>7</v>
      </c>
      <c r="G32" s="31" t="s">
        <v>340</v>
      </c>
      <c r="H32" s="31" t="s">
        <v>312</v>
      </c>
      <c r="I32" s="31" t="s">
        <v>404</v>
      </c>
      <c r="J32" s="31">
        <v>9926999986</v>
      </c>
      <c r="K32" s="31" t="s">
        <v>4</v>
      </c>
      <c r="L32" s="31" t="s">
        <v>405</v>
      </c>
      <c r="M32" s="31" t="s">
        <v>417</v>
      </c>
      <c r="N32" s="73">
        <v>10</v>
      </c>
      <c r="O32" s="38">
        <v>300</v>
      </c>
      <c r="P32" s="38"/>
    </row>
    <row r="33" spans="1:16">
      <c r="A33" s="31">
        <v>32</v>
      </c>
      <c r="B33" s="31" t="s">
        <v>156</v>
      </c>
      <c r="C33" s="31" t="s">
        <v>185</v>
      </c>
      <c r="D33" s="31" t="s">
        <v>185</v>
      </c>
      <c r="E33" s="31" t="s">
        <v>178</v>
      </c>
      <c r="F33" s="31" t="s">
        <v>7</v>
      </c>
      <c r="G33" s="31" t="s">
        <v>340</v>
      </c>
      <c r="H33" s="31" t="s">
        <v>312</v>
      </c>
      <c r="I33" s="31" t="s">
        <v>406</v>
      </c>
      <c r="J33" s="31">
        <v>9009538440</v>
      </c>
      <c r="K33" s="31" t="s">
        <v>4</v>
      </c>
      <c r="L33" s="31" t="s">
        <v>407</v>
      </c>
      <c r="M33" s="31" t="s">
        <v>418</v>
      </c>
      <c r="N33" s="73">
        <v>131</v>
      </c>
      <c r="O33" s="38">
        <v>3930</v>
      </c>
      <c r="P33" s="38"/>
    </row>
    <row r="34" spans="1:16">
      <c r="A34" s="31">
        <v>33</v>
      </c>
      <c r="B34" s="31" t="s">
        <v>159</v>
      </c>
      <c r="C34" s="31" t="s">
        <v>192</v>
      </c>
      <c r="D34" s="31" t="s">
        <v>192</v>
      </c>
      <c r="E34" s="31" t="s">
        <v>178</v>
      </c>
      <c r="F34" s="31" t="s">
        <v>7</v>
      </c>
      <c r="G34" s="31" t="s">
        <v>311</v>
      </c>
      <c r="H34" s="31" t="s">
        <v>312</v>
      </c>
      <c r="I34" s="31" t="s">
        <v>317</v>
      </c>
      <c r="J34" s="31">
        <v>9926167758</v>
      </c>
      <c r="K34" s="31" t="s">
        <v>4</v>
      </c>
      <c r="L34" s="31" t="s">
        <v>408</v>
      </c>
      <c r="M34" s="31" t="s">
        <v>419</v>
      </c>
      <c r="N34" s="73">
        <v>990</v>
      </c>
      <c r="O34" s="38">
        <v>29700</v>
      </c>
      <c r="P34" s="38"/>
    </row>
    <row r="35" spans="1:16">
      <c r="A35" s="31">
        <v>34</v>
      </c>
      <c r="B35" s="31" t="s">
        <v>399</v>
      </c>
      <c r="C35" s="31" t="s">
        <v>112</v>
      </c>
      <c r="D35" s="31" t="s">
        <v>112</v>
      </c>
      <c r="E35" s="31" t="s">
        <v>199</v>
      </c>
      <c r="F35" s="31" t="s">
        <v>7</v>
      </c>
      <c r="G35" s="31" t="s">
        <v>340</v>
      </c>
      <c r="H35" s="31" t="s">
        <v>312</v>
      </c>
      <c r="I35" s="31" t="s">
        <v>409</v>
      </c>
      <c r="J35" s="31">
        <v>7000554711</v>
      </c>
      <c r="K35" s="31" t="s">
        <v>4</v>
      </c>
      <c r="L35" s="31" t="s">
        <v>410</v>
      </c>
      <c r="M35" s="31" t="s">
        <v>420</v>
      </c>
      <c r="N35" s="73">
        <v>34</v>
      </c>
      <c r="O35" s="38">
        <v>1020</v>
      </c>
      <c r="P35" s="38"/>
    </row>
    <row r="36" spans="1:16">
      <c r="A36" s="31">
        <v>35</v>
      </c>
      <c r="B36" s="31" t="s">
        <v>162</v>
      </c>
      <c r="C36" s="31" t="s">
        <v>185</v>
      </c>
      <c r="D36" s="31" t="s">
        <v>185</v>
      </c>
      <c r="E36" s="31" t="s">
        <v>178</v>
      </c>
      <c r="F36" s="31" t="s">
        <v>7</v>
      </c>
      <c r="G36" s="31" t="s">
        <v>340</v>
      </c>
      <c r="H36" s="31" t="s">
        <v>312</v>
      </c>
      <c r="I36" s="31" t="s">
        <v>411</v>
      </c>
      <c r="J36" s="31">
        <v>9926728208</v>
      </c>
      <c r="K36" s="31" t="s">
        <v>4</v>
      </c>
      <c r="L36" s="31" t="s">
        <v>412</v>
      </c>
      <c r="M36" s="31" t="s">
        <v>421</v>
      </c>
      <c r="N36" s="73">
        <v>175</v>
      </c>
      <c r="O36" s="38">
        <v>5250</v>
      </c>
      <c r="P36" s="38"/>
    </row>
    <row r="37" spans="1:16">
      <c r="A37" s="31">
        <v>36</v>
      </c>
      <c r="B37" s="31" t="s">
        <v>152</v>
      </c>
      <c r="C37" s="31" t="s">
        <v>112</v>
      </c>
      <c r="D37" s="31"/>
      <c r="E37" s="31" t="s">
        <v>199</v>
      </c>
      <c r="F37" s="31" t="s">
        <v>7</v>
      </c>
      <c r="G37" s="31" t="s">
        <v>340</v>
      </c>
      <c r="H37" s="31" t="s">
        <v>312</v>
      </c>
      <c r="I37" s="31" t="s">
        <v>413</v>
      </c>
      <c r="J37" s="31">
        <v>7747817552</v>
      </c>
      <c r="K37" s="31" t="s">
        <v>4</v>
      </c>
      <c r="L37" s="31" t="s">
        <v>414</v>
      </c>
      <c r="M37" s="31" t="s">
        <v>422</v>
      </c>
      <c r="N37" s="73">
        <v>65</v>
      </c>
      <c r="O37" s="38">
        <v>1950</v>
      </c>
      <c r="P37" s="38"/>
    </row>
    <row r="38" spans="1:16">
      <c r="A38" s="31">
        <v>37</v>
      </c>
      <c r="B38" s="31" t="s">
        <v>151</v>
      </c>
      <c r="C38" s="31" t="s">
        <v>400</v>
      </c>
      <c r="D38" s="31" t="s">
        <v>400</v>
      </c>
      <c r="E38" s="31" t="s">
        <v>178</v>
      </c>
      <c r="F38" s="31" t="s">
        <v>7</v>
      </c>
      <c r="G38" s="31" t="s">
        <v>340</v>
      </c>
      <c r="H38" s="31" t="s">
        <v>312</v>
      </c>
      <c r="I38" s="31" t="s">
        <v>415</v>
      </c>
      <c r="J38" s="31">
        <v>9753565396</v>
      </c>
      <c r="K38" s="31" t="s">
        <v>4</v>
      </c>
      <c r="L38" s="31">
        <v>2111</v>
      </c>
      <c r="M38" s="31" t="s">
        <v>314</v>
      </c>
      <c r="N38" s="73">
        <v>5</v>
      </c>
      <c r="O38" s="38">
        <v>150</v>
      </c>
      <c r="P38" s="38"/>
    </row>
    <row r="39" spans="1:16">
      <c r="A39" s="31">
        <v>38</v>
      </c>
      <c r="B39" s="31" t="s">
        <v>167</v>
      </c>
      <c r="C39" s="31" t="s">
        <v>88</v>
      </c>
      <c r="D39" s="31" t="s">
        <v>29</v>
      </c>
      <c r="E39" s="31" t="s">
        <v>106</v>
      </c>
      <c r="F39" s="31" t="s">
        <v>7</v>
      </c>
      <c r="G39" s="31" t="s">
        <v>311</v>
      </c>
      <c r="H39" s="31" t="s">
        <v>312</v>
      </c>
      <c r="I39" s="31" t="s">
        <v>423</v>
      </c>
      <c r="J39" s="31">
        <v>9424252361</v>
      </c>
      <c r="K39" s="31" t="s">
        <v>4</v>
      </c>
      <c r="L39" s="31" t="s">
        <v>361</v>
      </c>
      <c r="M39" s="31" t="s">
        <v>424</v>
      </c>
      <c r="N39" s="73">
        <v>19</v>
      </c>
      <c r="O39" s="38">
        <v>570</v>
      </c>
      <c r="P39" s="38"/>
    </row>
    <row r="40" spans="1:16">
      <c r="A40" s="31">
        <v>39</v>
      </c>
      <c r="B40" s="31" t="s">
        <v>425</v>
      </c>
      <c r="C40" s="31" t="s">
        <v>127</v>
      </c>
      <c r="D40" s="31" t="s">
        <v>7</v>
      </c>
      <c r="E40" s="31" t="s">
        <v>200</v>
      </c>
      <c r="F40" s="31" t="s">
        <v>7</v>
      </c>
      <c r="G40" s="31" t="s">
        <v>340</v>
      </c>
      <c r="H40" s="31" t="s">
        <v>312</v>
      </c>
      <c r="I40" s="31" t="s">
        <v>428</v>
      </c>
      <c r="J40" s="31">
        <v>8966973228</v>
      </c>
      <c r="K40" s="31" t="s">
        <v>4</v>
      </c>
      <c r="L40" s="31" t="s">
        <v>429</v>
      </c>
      <c r="M40" s="31" t="s">
        <v>430</v>
      </c>
      <c r="N40" s="73">
        <v>43</v>
      </c>
      <c r="O40" s="38">
        <v>1290</v>
      </c>
      <c r="P40" s="38"/>
    </row>
    <row r="41" spans="1:16">
      <c r="A41" s="31">
        <v>40</v>
      </c>
      <c r="B41" s="31" t="s">
        <v>426</v>
      </c>
      <c r="C41" s="31" t="s">
        <v>427</v>
      </c>
      <c r="D41" s="31" t="s">
        <v>427</v>
      </c>
      <c r="E41" s="31" t="s">
        <v>200</v>
      </c>
      <c r="F41" s="31" t="s">
        <v>7</v>
      </c>
      <c r="G41" s="31" t="s">
        <v>340</v>
      </c>
      <c r="H41" s="31" t="s">
        <v>312</v>
      </c>
      <c r="I41" s="31" t="s">
        <v>117</v>
      </c>
      <c r="J41" s="31">
        <v>6265714258</v>
      </c>
      <c r="K41" s="31" t="s">
        <v>4</v>
      </c>
      <c r="L41" s="31">
        <v>2111</v>
      </c>
      <c r="M41" s="31" t="s">
        <v>431</v>
      </c>
      <c r="N41" s="73">
        <v>1</v>
      </c>
      <c r="O41" s="38">
        <v>30</v>
      </c>
      <c r="P41" s="38"/>
    </row>
    <row r="42" spans="1:16">
      <c r="A42" s="31">
        <v>41</v>
      </c>
      <c r="B42" s="31" t="s">
        <v>432</v>
      </c>
      <c r="C42" s="31" t="s">
        <v>184</v>
      </c>
      <c r="D42" s="31" t="s">
        <v>7</v>
      </c>
      <c r="E42" s="31" t="s">
        <v>202</v>
      </c>
      <c r="F42" s="31" t="s">
        <v>7</v>
      </c>
      <c r="G42" s="31" t="s">
        <v>311</v>
      </c>
      <c r="H42" s="31" t="s">
        <v>312</v>
      </c>
      <c r="I42" s="31" t="s">
        <v>434</v>
      </c>
      <c r="J42" s="31">
        <v>8120980944</v>
      </c>
      <c r="K42" s="31" t="s">
        <v>4</v>
      </c>
      <c r="L42" s="31" t="s">
        <v>371</v>
      </c>
      <c r="M42" s="31" t="s">
        <v>436</v>
      </c>
      <c r="N42" s="73">
        <v>116</v>
      </c>
      <c r="O42" s="38">
        <v>3480</v>
      </c>
      <c r="P42" s="38"/>
    </row>
    <row r="43" spans="1:16">
      <c r="A43" s="31">
        <v>42</v>
      </c>
      <c r="B43" s="31" t="s">
        <v>433</v>
      </c>
      <c r="C43" s="31" t="s">
        <v>185</v>
      </c>
      <c r="D43" s="31" t="s">
        <v>185</v>
      </c>
      <c r="E43" s="31" t="s">
        <v>178</v>
      </c>
      <c r="F43" s="31" t="s">
        <v>7</v>
      </c>
      <c r="G43" s="31" t="s">
        <v>340</v>
      </c>
      <c r="H43" s="31" t="s">
        <v>312</v>
      </c>
      <c r="I43" s="31" t="s">
        <v>435</v>
      </c>
      <c r="J43" s="31">
        <v>7828306449</v>
      </c>
      <c r="K43" s="31" t="s">
        <v>4</v>
      </c>
      <c r="L43" s="74">
        <v>2111212122332240</v>
      </c>
      <c r="M43" s="31" t="s">
        <v>437</v>
      </c>
      <c r="N43" s="73">
        <v>94</v>
      </c>
      <c r="O43" s="38">
        <v>2820</v>
      </c>
      <c r="P43" s="38"/>
    </row>
    <row r="44" spans="1:16">
      <c r="A44" s="31">
        <v>43</v>
      </c>
      <c r="B44" s="31" t="s">
        <v>438</v>
      </c>
      <c r="C44" s="31" t="s">
        <v>439</v>
      </c>
      <c r="D44" s="31" t="s">
        <v>185</v>
      </c>
      <c r="E44" s="31" t="s">
        <v>178</v>
      </c>
      <c r="F44" s="31" t="s">
        <v>7</v>
      </c>
      <c r="G44" s="31" t="s">
        <v>340</v>
      </c>
      <c r="H44" s="31" t="s">
        <v>312</v>
      </c>
      <c r="I44" s="31" t="s">
        <v>440</v>
      </c>
      <c r="J44" s="31">
        <v>8641057717</v>
      </c>
      <c r="K44" s="31" t="s">
        <v>4</v>
      </c>
      <c r="L44" s="74">
        <v>21112233</v>
      </c>
      <c r="M44" s="31" t="s">
        <v>374</v>
      </c>
      <c r="N44" s="73">
        <v>3</v>
      </c>
      <c r="O44" s="38">
        <v>90</v>
      </c>
      <c r="P44" s="38"/>
    </row>
    <row r="45" spans="1:16">
      <c r="A45" s="31">
        <v>44</v>
      </c>
      <c r="B45" s="31" t="s">
        <v>169</v>
      </c>
      <c r="C45" s="31" t="s">
        <v>196</v>
      </c>
      <c r="D45" s="31" t="s">
        <v>178</v>
      </c>
      <c r="E45" s="31" t="s">
        <v>203</v>
      </c>
      <c r="F45" s="31" t="s">
        <v>7</v>
      </c>
      <c r="G45" s="31" t="s">
        <v>340</v>
      </c>
      <c r="H45" s="31" t="s">
        <v>312</v>
      </c>
      <c r="I45" s="31" t="s">
        <v>441</v>
      </c>
      <c r="J45" s="31">
        <v>9754354718</v>
      </c>
      <c r="K45" s="31" t="s">
        <v>4</v>
      </c>
      <c r="L45" s="31">
        <v>2111</v>
      </c>
      <c r="M45" s="31" t="s">
        <v>314</v>
      </c>
      <c r="N45" s="73">
        <v>5</v>
      </c>
      <c r="O45" s="38">
        <v>150</v>
      </c>
      <c r="P45" s="38"/>
    </row>
    <row r="46" spans="1:16">
      <c r="A46" s="31">
        <v>45</v>
      </c>
      <c r="B46" s="31" t="s">
        <v>173</v>
      </c>
      <c r="C46" s="31" t="s">
        <v>124</v>
      </c>
      <c r="D46" s="31" t="s">
        <v>124</v>
      </c>
      <c r="E46" s="31" t="s">
        <v>106</v>
      </c>
      <c r="F46" s="31" t="s">
        <v>7</v>
      </c>
      <c r="G46" s="31" t="s">
        <v>340</v>
      </c>
      <c r="H46" s="31" t="s">
        <v>312</v>
      </c>
      <c r="I46" s="31" t="s">
        <v>123</v>
      </c>
      <c r="J46" s="31">
        <v>9131436670</v>
      </c>
      <c r="K46" s="31" t="s">
        <v>4</v>
      </c>
      <c r="L46" s="31" t="s">
        <v>361</v>
      </c>
      <c r="M46" s="31" t="s">
        <v>442</v>
      </c>
      <c r="N46" s="73">
        <v>37</v>
      </c>
      <c r="O46" s="38">
        <v>1110</v>
      </c>
      <c r="P46" s="38"/>
    </row>
    <row r="47" spans="1:16">
      <c r="A47" s="31">
        <v>46</v>
      </c>
      <c r="B47" s="31" t="s">
        <v>171</v>
      </c>
      <c r="C47" s="31" t="s">
        <v>197</v>
      </c>
      <c r="D47" s="31" t="s">
        <v>7</v>
      </c>
      <c r="E47" s="31" t="s">
        <v>106</v>
      </c>
      <c r="F47" s="31" t="s">
        <v>7</v>
      </c>
      <c r="G47" s="31" t="s">
        <v>340</v>
      </c>
      <c r="H47" s="31" t="s">
        <v>312</v>
      </c>
      <c r="I47" s="31" t="s">
        <v>443</v>
      </c>
      <c r="J47" s="31">
        <v>6266930281</v>
      </c>
      <c r="K47" s="31" t="s">
        <v>4</v>
      </c>
      <c r="L47" s="31" t="s">
        <v>444</v>
      </c>
      <c r="M47" s="31" t="s">
        <v>445</v>
      </c>
      <c r="N47" s="73">
        <v>149</v>
      </c>
      <c r="O47" s="38">
        <v>4470</v>
      </c>
      <c r="P47" s="38"/>
    </row>
    <row r="48" spans="1:16">
      <c r="A48" s="31">
        <v>47</v>
      </c>
      <c r="B48" s="31" t="s">
        <v>172</v>
      </c>
      <c r="C48" s="31" t="s">
        <v>119</v>
      </c>
      <c r="D48" s="31" t="s">
        <v>119</v>
      </c>
      <c r="E48" s="31" t="s">
        <v>106</v>
      </c>
      <c r="F48" s="31" t="s">
        <v>7</v>
      </c>
      <c r="G48" s="31" t="s">
        <v>340</v>
      </c>
      <c r="H48" s="31" t="s">
        <v>312</v>
      </c>
      <c r="I48" s="31" t="s">
        <v>446</v>
      </c>
      <c r="J48" s="31">
        <v>8085160269</v>
      </c>
      <c r="K48" s="31" t="s">
        <v>4</v>
      </c>
      <c r="L48" s="31" t="s">
        <v>361</v>
      </c>
      <c r="M48" s="31" t="s">
        <v>447</v>
      </c>
      <c r="N48" s="73">
        <v>68</v>
      </c>
      <c r="O48" s="38">
        <v>2040</v>
      </c>
      <c r="P48" s="38"/>
    </row>
    <row r="49" spans="1:16">
      <c r="A49" s="31">
        <v>48</v>
      </c>
      <c r="B49" s="31" t="s">
        <v>448</v>
      </c>
      <c r="C49" s="31" t="s">
        <v>215</v>
      </c>
      <c r="D49" s="31" t="s">
        <v>215</v>
      </c>
      <c r="E49" s="31" t="s">
        <v>178</v>
      </c>
      <c r="F49" s="31" t="s">
        <v>7</v>
      </c>
      <c r="G49" s="31" t="s">
        <v>340</v>
      </c>
      <c r="H49" s="31" t="s">
        <v>312</v>
      </c>
      <c r="I49" s="31" t="s">
        <v>449</v>
      </c>
      <c r="J49" s="31">
        <v>8962799375</v>
      </c>
      <c r="K49" s="31" t="s">
        <v>4</v>
      </c>
      <c r="L49" s="74">
        <v>211122332253</v>
      </c>
      <c r="M49" s="31" t="s">
        <v>450</v>
      </c>
      <c r="N49" s="73">
        <v>15</v>
      </c>
      <c r="O49" s="38">
        <v>450</v>
      </c>
      <c r="P49" s="38"/>
    </row>
    <row r="50" spans="1:16">
      <c r="A50" s="31">
        <v>49</v>
      </c>
      <c r="B50" s="31" t="s">
        <v>451</v>
      </c>
      <c r="C50" s="31" t="s">
        <v>336</v>
      </c>
      <c r="D50" s="31" t="s">
        <v>88</v>
      </c>
      <c r="E50" s="31" t="s">
        <v>106</v>
      </c>
      <c r="F50" s="31" t="s">
        <v>7</v>
      </c>
      <c r="G50" s="31" t="s">
        <v>311</v>
      </c>
      <c r="H50" s="31" t="s">
        <v>312</v>
      </c>
      <c r="I50" s="31" t="s">
        <v>452</v>
      </c>
      <c r="J50" s="31">
        <v>9993922320</v>
      </c>
      <c r="K50" s="31" t="s">
        <v>4</v>
      </c>
      <c r="L50" s="74">
        <v>211122332253</v>
      </c>
      <c r="M50" s="31" t="s">
        <v>453</v>
      </c>
      <c r="N50" s="73">
        <v>16</v>
      </c>
      <c r="O50" s="38">
        <v>480</v>
      </c>
      <c r="P50" s="38"/>
    </row>
    <row r="51" spans="1:16">
      <c r="A51" s="31">
        <v>50</v>
      </c>
      <c r="B51" s="31" t="s">
        <v>454</v>
      </c>
      <c r="C51" s="31" t="s">
        <v>455</v>
      </c>
      <c r="D51" s="31" t="s">
        <v>178</v>
      </c>
      <c r="E51" s="31" t="s">
        <v>178</v>
      </c>
      <c r="F51" s="31" t="s">
        <v>7</v>
      </c>
      <c r="G51" s="31" t="s">
        <v>340</v>
      </c>
      <c r="H51" s="31" t="s">
        <v>312</v>
      </c>
      <c r="I51" s="31" t="s">
        <v>456</v>
      </c>
      <c r="J51" s="31">
        <v>7987968677</v>
      </c>
      <c r="K51" s="31" t="s">
        <v>4</v>
      </c>
      <c r="L51" s="31" t="s">
        <v>457</v>
      </c>
      <c r="M51" s="31" t="s">
        <v>458</v>
      </c>
      <c r="N51" s="73">
        <v>35</v>
      </c>
      <c r="O51" s="38">
        <v>1050</v>
      </c>
      <c r="P51" s="38"/>
    </row>
    <row r="52" spans="1:16">
      <c r="A52" s="31">
        <v>51</v>
      </c>
      <c r="B52" s="31" t="s">
        <v>459</v>
      </c>
      <c r="C52" s="31" t="s">
        <v>190</v>
      </c>
      <c r="D52" s="31" t="s">
        <v>177</v>
      </c>
      <c r="E52" s="31" t="s">
        <v>178</v>
      </c>
      <c r="F52" s="31" t="s">
        <v>7</v>
      </c>
      <c r="G52" s="31" t="s">
        <v>340</v>
      </c>
      <c r="H52" s="31" t="s">
        <v>312</v>
      </c>
      <c r="I52" s="31" t="s">
        <v>461</v>
      </c>
      <c r="J52" s="31">
        <v>8815018723</v>
      </c>
      <c r="K52" s="31" t="s">
        <v>4</v>
      </c>
      <c r="L52" s="31" t="s">
        <v>462</v>
      </c>
      <c r="M52" s="31" t="s">
        <v>465</v>
      </c>
      <c r="N52" s="73">
        <v>71</v>
      </c>
      <c r="O52" s="38">
        <v>2130</v>
      </c>
      <c r="P52" s="38"/>
    </row>
    <row r="53" spans="1:16">
      <c r="A53" s="31">
        <v>52</v>
      </c>
      <c r="B53" s="31" t="s">
        <v>460</v>
      </c>
      <c r="C53" s="31" t="s">
        <v>88</v>
      </c>
      <c r="D53" s="31" t="s">
        <v>177</v>
      </c>
      <c r="E53" s="31" t="s">
        <v>178</v>
      </c>
      <c r="F53" s="31" t="s">
        <v>7</v>
      </c>
      <c r="G53" s="31" t="s">
        <v>340</v>
      </c>
      <c r="H53" s="31" t="s">
        <v>312</v>
      </c>
      <c r="I53" s="31" t="s">
        <v>463</v>
      </c>
      <c r="J53" s="31">
        <v>6260472050</v>
      </c>
      <c r="K53" s="31" t="s">
        <v>4</v>
      </c>
      <c r="L53" s="31" t="s">
        <v>464</v>
      </c>
      <c r="M53" s="31" t="s">
        <v>466</v>
      </c>
      <c r="N53" s="73">
        <v>71</v>
      </c>
      <c r="O53" s="38">
        <v>2130</v>
      </c>
      <c r="P53" s="38"/>
    </row>
    <row r="54" spans="1:16">
      <c r="A54" s="31">
        <v>53</v>
      </c>
      <c r="B54" s="31" t="s">
        <v>467</v>
      </c>
      <c r="C54" s="31" t="s">
        <v>119</v>
      </c>
      <c r="D54" s="31" t="s">
        <v>119</v>
      </c>
      <c r="E54" s="31" t="s">
        <v>106</v>
      </c>
      <c r="F54" s="31" t="s">
        <v>7</v>
      </c>
      <c r="G54" s="31" t="s">
        <v>340</v>
      </c>
      <c r="H54" s="31" t="s">
        <v>312</v>
      </c>
      <c r="I54" s="31" t="s">
        <v>468</v>
      </c>
      <c r="J54" s="31">
        <v>7987684750</v>
      </c>
      <c r="K54" s="31" t="s">
        <v>4</v>
      </c>
      <c r="L54" s="31" t="s">
        <v>469</v>
      </c>
      <c r="M54" s="31" t="s">
        <v>470</v>
      </c>
      <c r="N54" s="73">
        <v>25</v>
      </c>
      <c r="O54" s="38">
        <v>750</v>
      </c>
      <c r="P54" s="38"/>
    </row>
    <row r="55" spans="1:16">
      <c r="A55" s="31">
        <v>54</v>
      </c>
      <c r="B55" s="31" t="s">
        <v>471</v>
      </c>
      <c r="C55" s="31" t="s">
        <v>472</v>
      </c>
      <c r="D55" s="31" t="s">
        <v>178</v>
      </c>
      <c r="E55" s="31" t="s">
        <v>178</v>
      </c>
      <c r="F55" s="31" t="s">
        <v>7</v>
      </c>
      <c r="G55" s="31" t="s">
        <v>340</v>
      </c>
      <c r="H55" s="31" t="s">
        <v>312</v>
      </c>
      <c r="I55" s="31" t="s">
        <v>473</v>
      </c>
      <c r="J55" s="31">
        <v>9753433564</v>
      </c>
      <c r="K55" s="31" t="s">
        <v>4</v>
      </c>
      <c r="L55" s="74">
        <v>21112233</v>
      </c>
      <c r="M55" s="31" t="s">
        <v>474</v>
      </c>
      <c r="N55" s="73">
        <v>10</v>
      </c>
      <c r="O55" s="38">
        <v>300</v>
      </c>
      <c r="P55" s="38"/>
    </row>
    <row r="56" spans="1:16">
      <c r="A56" s="31">
        <v>55</v>
      </c>
      <c r="B56" s="31" t="s">
        <v>170</v>
      </c>
      <c r="C56" s="31" t="s">
        <v>95</v>
      </c>
      <c r="D56" s="31" t="s">
        <v>475</v>
      </c>
      <c r="E56" s="31" t="s">
        <v>178</v>
      </c>
      <c r="F56" s="31" t="s">
        <v>7</v>
      </c>
      <c r="G56" s="31" t="s">
        <v>340</v>
      </c>
      <c r="H56" s="31" t="s">
        <v>312</v>
      </c>
      <c r="I56" s="31" t="s">
        <v>481</v>
      </c>
      <c r="J56" s="31">
        <v>8602683913</v>
      </c>
      <c r="K56" s="31" t="s">
        <v>4</v>
      </c>
      <c r="L56" s="31" t="s">
        <v>361</v>
      </c>
      <c r="M56" s="31" t="s">
        <v>486</v>
      </c>
      <c r="N56" s="73">
        <v>35</v>
      </c>
      <c r="O56" s="38">
        <v>1050</v>
      </c>
      <c r="P56" s="38"/>
    </row>
    <row r="57" spans="1:16">
      <c r="A57" s="31">
        <v>56</v>
      </c>
      <c r="B57" s="31" t="s">
        <v>476</v>
      </c>
      <c r="C57" s="31" t="s">
        <v>477</v>
      </c>
      <c r="D57" s="31" t="s">
        <v>177</v>
      </c>
      <c r="E57" s="31" t="s">
        <v>178</v>
      </c>
      <c r="F57" s="31" t="s">
        <v>7</v>
      </c>
      <c r="G57" s="31" t="s">
        <v>340</v>
      </c>
      <c r="H57" s="31" t="s">
        <v>312</v>
      </c>
      <c r="I57" s="31" t="s">
        <v>482</v>
      </c>
      <c r="J57" s="31">
        <v>9977374484</v>
      </c>
      <c r="K57" s="31" t="s">
        <v>4</v>
      </c>
      <c r="L57" s="74">
        <v>2111223322452250</v>
      </c>
      <c r="M57" s="31" t="s">
        <v>487</v>
      </c>
      <c r="N57" s="73">
        <v>35</v>
      </c>
      <c r="O57" s="38">
        <v>1050</v>
      </c>
      <c r="P57" s="38"/>
    </row>
    <row r="58" spans="1:16">
      <c r="A58" s="31">
        <v>57</v>
      </c>
      <c r="B58" s="31" t="s">
        <v>478</v>
      </c>
      <c r="C58" s="31" t="s">
        <v>479</v>
      </c>
      <c r="D58" s="31" t="s">
        <v>177</v>
      </c>
      <c r="E58" s="31" t="s">
        <v>178</v>
      </c>
      <c r="F58" s="31" t="s">
        <v>7</v>
      </c>
      <c r="G58" s="31" t="s">
        <v>340</v>
      </c>
      <c r="H58" s="31" t="s">
        <v>312</v>
      </c>
      <c r="I58" s="31" t="s">
        <v>483</v>
      </c>
      <c r="J58" s="31">
        <v>6263881697</v>
      </c>
      <c r="K58" s="31" t="s">
        <v>4</v>
      </c>
      <c r="L58" s="31">
        <v>2233</v>
      </c>
      <c r="M58" s="31" t="s">
        <v>488</v>
      </c>
      <c r="N58" s="73">
        <v>6</v>
      </c>
      <c r="O58" s="38">
        <v>180</v>
      </c>
      <c r="P58" s="38"/>
    </row>
    <row r="59" spans="1:16">
      <c r="A59" s="31">
        <v>58</v>
      </c>
      <c r="B59" s="31" t="s">
        <v>480</v>
      </c>
      <c r="C59" s="31" t="s">
        <v>479</v>
      </c>
      <c r="D59" s="31" t="s">
        <v>177</v>
      </c>
      <c r="E59" s="31" t="s">
        <v>178</v>
      </c>
      <c r="F59" s="31" t="s">
        <v>7</v>
      </c>
      <c r="G59" s="31" t="s">
        <v>340</v>
      </c>
      <c r="H59" s="31" t="s">
        <v>312</v>
      </c>
      <c r="I59" s="31" t="s">
        <v>484</v>
      </c>
      <c r="J59" s="31">
        <v>6260148314</v>
      </c>
      <c r="K59" s="31" t="s">
        <v>4</v>
      </c>
      <c r="L59" s="31" t="s">
        <v>485</v>
      </c>
      <c r="M59" s="31" t="s">
        <v>489</v>
      </c>
      <c r="N59" s="73">
        <v>35</v>
      </c>
      <c r="O59" s="38">
        <v>1050</v>
      </c>
      <c r="P59" s="38"/>
    </row>
    <row r="60" spans="1:16">
      <c r="A60" s="31">
        <v>59</v>
      </c>
      <c r="B60" s="31" t="s">
        <v>490</v>
      </c>
      <c r="C60" s="31" t="s">
        <v>191</v>
      </c>
      <c r="D60" s="31" t="s">
        <v>7</v>
      </c>
      <c r="E60" s="31" t="s">
        <v>106</v>
      </c>
      <c r="F60" s="31" t="s">
        <v>7</v>
      </c>
      <c r="G60" s="31" t="s">
        <v>340</v>
      </c>
      <c r="H60" s="31" t="s">
        <v>312</v>
      </c>
      <c r="I60" s="31" t="s">
        <v>491</v>
      </c>
      <c r="J60" s="31">
        <v>7089926634</v>
      </c>
      <c r="K60" s="31" t="s">
        <v>4</v>
      </c>
      <c r="L60" s="74">
        <v>2111212122332250</v>
      </c>
      <c r="M60" s="31" t="s">
        <v>492</v>
      </c>
      <c r="N60" s="73">
        <v>34</v>
      </c>
      <c r="O60" s="38">
        <v>1020</v>
      </c>
      <c r="P60" s="38"/>
    </row>
    <row r="61" spans="1:16">
      <c r="A61" s="31">
        <v>60</v>
      </c>
      <c r="B61" s="31" t="s">
        <v>493</v>
      </c>
      <c r="C61" s="31" t="s">
        <v>494</v>
      </c>
      <c r="D61" s="31" t="s">
        <v>495</v>
      </c>
      <c r="E61" s="31" t="s">
        <v>199</v>
      </c>
      <c r="F61" s="31" t="s">
        <v>7</v>
      </c>
      <c r="G61" s="31" t="s">
        <v>340</v>
      </c>
      <c r="H61" s="31" t="s">
        <v>312</v>
      </c>
      <c r="I61" s="31" t="s">
        <v>496</v>
      </c>
      <c r="J61" s="31">
        <v>7697523341</v>
      </c>
      <c r="K61" s="31" t="s">
        <v>4</v>
      </c>
      <c r="L61" s="74">
        <v>211122332253</v>
      </c>
      <c r="M61" s="31" t="s">
        <v>497</v>
      </c>
      <c r="N61" s="73">
        <v>3</v>
      </c>
      <c r="O61" s="38">
        <v>90</v>
      </c>
      <c r="P61" s="38"/>
    </row>
    <row r="62" spans="1:16">
      <c r="A62" s="31">
        <v>61</v>
      </c>
      <c r="B62" s="31" t="s">
        <v>498</v>
      </c>
      <c r="C62" s="31" t="s">
        <v>499</v>
      </c>
      <c r="D62" s="31" t="s">
        <v>185</v>
      </c>
      <c r="E62" s="31" t="s">
        <v>178</v>
      </c>
      <c r="F62" s="31" t="s">
        <v>7</v>
      </c>
      <c r="G62" s="31" t="s">
        <v>340</v>
      </c>
      <c r="H62" s="31" t="s">
        <v>312</v>
      </c>
      <c r="I62" s="31" t="s">
        <v>498</v>
      </c>
      <c r="J62" s="31">
        <v>6267378274</v>
      </c>
      <c r="K62" s="31" t="s">
        <v>4</v>
      </c>
      <c r="L62" s="31" t="s">
        <v>274</v>
      </c>
      <c r="M62" s="31" t="s">
        <v>316</v>
      </c>
      <c r="N62" s="73">
        <v>2</v>
      </c>
      <c r="O62" s="38">
        <v>60</v>
      </c>
      <c r="P62" s="38"/>
    </row>
    <row r="63" spans="1:16">
      <c r="A63" s="31">
        <v>62</v>
      </c>
      <c r="B63" s="31" t="s">
        <v>500</v>
      </c>
      <c r="C63" s="31" t="s">
        <v>501</v>
      </c>
      <c r="D63" s="31" t="s">
        <v>112</v>
      </c>
      <c r="E63" s="31" t="s">
        <v>199</v>
      </c>
      <c r="F63" s="31" t="s">
        <v>7</v>
      </c>
      <c r="G63" s="31" t="s">
        <v>340</v>
      </c>
      <c r="H63" s="31" t="s">
        <v>312</v>
      </c>
      <c r="I63" s="31" t="s">
        <v>502</v>
      </c>
      <c r="J63" s="31">
        <v>6266406880</v>
      </c>
      <c r="K63" s="31" t="s">
        <v>4</v>
      </c>
      <c r="L63" s="74">
        <v>21112233</v>
      </c>
      <c r="M63" s="31" t="s">
        <v>503</v>
      </c>
      <c r="N63" s="73">
        <v>10</v>
      </c>
      <c r="O63" s="38">
        <v>300</v>
      </c>
      <c r="P63" s="38"/>
    </row>
  </sheetData>
  <conditionalFormatting sqref="E4:E27">
    <cfRule type="duplicateValues" dxfId="23" priority="212"/>
  </conditionalFormatting>
  <conditionalFormatting sqref="E4:E27">
    <cfRule type="duplicateValues" dxfId="22" priority="215"/>
  </conditionalFormatting>
  <conditionalFormatting sqref="E4:E27">
    <cfRule type="duplicateValues" dxfId="21" priority="217"/>
  </conditionalFormatting>
  <conditionalFormatting sqref="E28:E104">
    <cfRule type="duplicateValues" dxfId="20" priority="241"/>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33"/>
  <sheetViews>
    <sheetView topLeftCell="D1" workbookViewId="0">
      <selection activeCell="D15" sqref="D15"/>
    </sheetView>
  </sheetViews>
  <sheetFormatPr defaultColWidth="10.28515625" defaultRowHeight="15"/>
  <cols>
    <col min="1" max="1" width="6.42578125" bestFit="1" customWidth="1"/>
    <col min="2" max="2" width="18.28515625" bestFit="1" customWidth="1"/>
    <col min="3" max="3" width="24.28515625" bestFit="1" customWidth="1"/>
    <col min="4" max="4" width="23.42578125" bestFit="1" customWidth="1"/>
    <col min="5" max="5" width="35" bestFit="1" customWidth="1"/>
    <col min="6" max="6" width="22.5703125" bestFit="1" customWidth="1"/>
    <col min="7" max="7" width="13.28515625" bestFit="1" customWidth="1"/>
    <col min="8" max="8" width="15.7109375" bestFit="1" customWidth="1"/>
    <col min="9" max="9" width="15.28515625" bestFit="1" customWidth="1"/>
    <col min="10" max="10" width="9" bestFit="1" customWidth="1"/>
    <col min="11" max="11" width="54.28515625" bestFit="1" customWidth="1"/>
    <col min="12" max="12" width="7.28515625" bestFit="1" customWidth="1"/>
    <col min="13" max="13" width="13.85546875" customWidth="1"/>
    <col min="14" max="15" width="10.140625" bestFit="1" customWidth="1"/>
    <col min="18" max="18" width="9.85546875" customWidth="1"/>
    <col min="19" max="19" width="10.140625" bestFit="1" customWidth="1"/>
    <col min="20" max="20" width="11.28515625" bestFit="1" customWidth="1"/>
    <col min="21" max="21" width="7" bestFit="1" customWidth="1"/>
    <col min="22" max="22" width="6.42578125" bestFit="1" customWidth="1"/>
    <col min="23" max="23" width="10.140625" bestFit="1" customWidth="1"/>
    <col min="24" max="27" width="6.42578125" bestFit="1" customWidth="1"/>
    <col min="28" max="28" width="13" bestFit="1" customWidth="1"/>
    <col min="29" max="31" width="6.42578125" bestFit="1" customWidth="1"/>
    <col min="32" max="32" width="6.5703125" bestFit="1" customWidth="1"/>
    <col min="33" max="33" width="6.140625" bestFit="1" customWidth="1"/>
    <col min="34" max="34" width="5.5703125" bestFit="1" customWidth="1"/>
    <col min="35" max="35" width="6.7109375" bestFit="1" customWidth="1"/>
    <col min="36" max="36" width="8.5703125" bestFit="1" customWidth="1"/>
  </cols>
  <sheetData>
    <row r="1" spans="1:36" s="78" customFormat="1" ht="14.25">
      <c r="A1" s="76"/>
      <c r="B1" s="76"/>
      <c r="C1" s="76"/>
      <c r="D1" s="76"/>
      <c r="E1" s="76">
        <f t="shared" ref="E1:R1" si="0">COUNTA(E5:E500)</f>
        <v>94</v>
      </c>
      <c r="F1" s="76">
        <f t="shared" si="0"/>
        <v>94</v>
      </c>
      <c r="G1" s="76">
        <f t="shared" si="0"/>
        <v>94</v>
      </c>
      <c r="H1" s="76">
        <f t="shared" si="0"/>
        <v>94</v>
      </c>
      <c r="I1" s="76">
        <f t="shared" si="0"/>
        <v>94</v>
      </c>
      <c r="J1" s="76">
        <f t="shared" si="0"/>
        <v>94</v>
      </c>
      <c r="K1" s="76">
        <f t="shared" si="0"/>
        <v>94</v>
      </c>
      <c r="L1" s="76">
        <f t="shared" si="0"/>
        <v>94</v>
      </c>
      <c r="M1" s="76">
        <f t="shared" si="0"/>
        <v>94</v>
      </c>
      <c r="N1" s="76">
        <f t="shared" si="0"/>
        <v>94</v>
      </c>
      <c r="O1" s="76">
        <f t="shared" si="0"/>
        <v>94</v>
      </c>
      <c r="P1" s="76">
        <f t="shared" si="0"/>
        <v>94</v>
      </c>
      <c r="Q1" s="76">
        <f t="shared" si="0"/>
        <v>94</v>
      </c>
      <c r="R1" s="76">
        <f t="shared" si="0"/>
        <v>94</v>
      </c>
      <c r="S1" s="77"/>
      <c r="T1" s="77">
        <f t="shared" ref="T1:AJ1" si="1">SUBTOTAL(109,T5:T501)</f>
        <v>31804</v>
      </c>
      <c r="U1" s="77">
        <f t="shared" si="1"/>
        <v>1050</v>
      </c>
      <c r="V1" s="77">
        <f t="shared" si="1"/>
        <v>1770</v>
      </c>
      <c r="W1" s="77">
        <f t="shared" si="1"/>
        <v>300</v>
      </c>
      <c r="X1" s="77">
        <f t="shared" si="1"/>
        <v>21817</v>
      </c>
      <c r="Y1" s="77">
        <f t="shared" si="1"/>
        <v>930</v>
      </c>
      <c r="Z1" s="77">
        <f t="shared" si="1"/>
        <v>690</v>
      </c>
      <c r="AA1" s="77">
        <f t="shared" si="1"/>
        <v>0</v>
      </c>
      <c r="AB1" s="77">
        <f t="shared" si="1"/>
        <v>9405</v>
      </c>
      <c r="AC1" s="77">
        <f t="shared" si="1"/>
        <v>1980</v>
      </c>
      <c r="AD1" s="77">
        <f t="shared" si="1"/>
        <v>0</v>
      </c>
      <c r="AE1" s="77">
        <f t="shared" si="1"/>
        <v>0</v>
      </c>
      <c r="AF1" s="77">
        <f t="shared" si="1"/>
        <v>0</v>
      </c>
      <c r="AG1" s="77">
        <f t="shared" si="1"/>
        <v>210</v>
      </c>
      <c r="AH1" s="77">
        <f t="shared" si="1"/>
        <v>6000</v>
      </c>
      <c r="AI1" s="77">
        <f t="shared" si="1"/>
        <v>75956</v>
      </c>
      <c r="AJ1" s="77">
        <f t="shared" si="1"/>
        <v>57690</v>
      </c>
    </row>
    <row r="2" spans="1:36">
      <c r="A2" s="76"/>
      <c r="B2" s="76"/>
      <c r="C2" s="76"/>
      <c r="D2" s="76"/>
      <c r="E2" s="76"/>
      <c r="F2" s="76"/>
      <c r="G2" s="76"/>
      <c r="H2" s="76"/>
      <c r="I2" s="76"/>
      <c r="J2" s="76"/>
      <c r="K2" s="76"/>
      <c r="L2" s="76"/>
      <c r="M2" s="76"/>
      <c r="N2" s="76"/>
      <c r="O2" s="76"/>
      <c r="P2" s="76"/>
      <c r="Q2" s="76"/>
      <c r="R2" s="76"/>
      <c r="S2" s="77"/>
      <c r="T2" s="79" t="s">
        <v>545</v>
      </c>
      <c r="U2" s="79"/>
      <c r="V2" s="79"/>
      <c r="W2" s="79"/>
      <c r="X2" s="79"/>
      <c r="Y2" s="79"/>
      <c r="Z2" s="79"/>
      <c r="AA2" s="79"/>
      <c r="AB2" s="79"/>
      <c r="AC2" s="79"/>
      <c r="AD2" s="79"/>
      <c r="AE2" s="79"/>
      <c r="AF2" s="79"/>
      <c r="AG2" s="79"/>
      <c r="AH2" s="79"/>
      <c r="AI2" s="79"/>
      <c r="AJ2" s="79"/>
    </row>
    <row r="3" spans="1:36" s="78" customFormat="1" ht="60">
      <c r="A3" s="81" t="s">
        <v>504</v>
      </c>
      <c r="B3" s="81" t="s">
        <v>505</v>
      </c>
      <c r="C3" s="81" t="s">
        <v>506</v>
      </c>
      <c r="D3" s="81" t="s">
        <v>546</v>
      </c>
      <c r="E3" s="81" t="s">
        <v>507</v>
      </c>
      <c r="F3" s="81" t="s">
        <v>508</v>
      </c>
      <c r="G3" s="81" t="s">
        <v>509</v>
      </c>
      <c r="H3" s="81" t="s">
        <v>10</v>
      </c>
      <c r="I3" s="81" t="s">
        <v>510</v>
      </c>
      <c r="J3" s="81" t="s">
        <v>85</v>
      </c>
      <c r="K3" s="81" t="s">
        <v>546</v>
      </c>
      <c r="L3" s="81" t="s">
        <v>547</v>
      </c>
      <c r="M3" s="81" t="s">
        <v>548</v>
      </c>
      <c r="N3" s="81" t="s">
        <v>549</v>
      </c>
      <c r="O3" s="81" t="s">
        <v>550</v>
      </c>
      <c r="P3" s="81" t="s">
        <v>551</v>
      </c>
      <c r="Q3" s="81" t="s">
        <v>552</v>
      </c>
      <c r="R3" s="81" t="s">
        <v>553</v>
      </c>
      <c r="S3" s="82" t="s">
        <v>511</v>
      </c>
      <c r="T3" s="82">
        <v>2111</v>
      </c>
      <c r="U3" s="82" t="s">
        <v>273</v>
      </c>
      <c r="V3" s="82">
        <v>2121</v>
      </c>
      <c r="W3" s="82" t="s">
        <v>512</v>
      </c>
      <c r="X3" s="82">
        <v>2233</v>
      </c>
      <c r="Y3" s="82">
        <v>2253</v>
      </c>
      <c r="Z3" s="82">
        <v>2245</v>
      </c>
      <c r="AA3" s="82">
        <v>2228</v>
      </c>
      <c r="AB3" s="82" t="s">
        <v>513</v>
      </c>
      <c r="AC3" s="82">
        <v>2318</v>
      </c>
      <c r="AD3" s="82">
        <v>2377</v>
      </c>
      <c r="AE3" s="82">
        <v>2452</v>
      </c>
      <c r="AF3" s="82" t="s">
        <v>514</v>
      </c>
      <c r="AG3" s="82" t="s">
        <v>275</v>
      </c>
      <c r="AH3" s="82" t="s">
        <v>217</v>
      </c>
      <c r="AI3" s="82" t="s">
        <v>1</v>
      </c>
      <c r="AJ3" s="82" t="s">
        <v>554</v>
      </c>
    </row>
    <row r="4" spans="1:36" s="83" customFormat="1">
      <c r="A4" s="5">
        <v>1</v>
      </c>
      <c r="B4" s="5" t="s">
        <v>531</v>
      </c>
      <c r="C4" s="5" t="s">
        <v>160</v>
      </c>
      <c r="D4" s="5" t="s">
        <v>255</v>
      </c>
      <c r="E4" s="31" t="s">
        <v>325</v>
      </c>
      <c r="F4" s="31" t="s">
        <v>350</v>
      </c>
      <c r="G4" s="31">
        <v>9575506642</v>
      </c>
      <c r="H4" s="31" t="s">
        <v>326</v>
      </c>
      <c r="I4" s="31" t="s">
        <v>326</v>
      </c>
      <c r="J4" s="31" t="s">
        <v>178</v>
      </c>
      <c r="K4" s="5" t="s">
        <v>555</v>
      </c>
      <c r="L4" s="5" t="s">
        <v>246</v>
      </c>
      <c r="M4" s="5" t="s">
        <v>246</v>
      </c>
      <c r="N4" s="5" t="s">
        <v>246</v>
      </c>
      <c r="O4" s="5" t="s">
        <v>246</v>
      </c>
      <c r="P4" s="5" t="s">
        <v>556</v>
      </c>
      <c r="Q4" s="5" t="s">
        <v>556</v>
      </c>
      <c r="R4" s="5">
        <v>600</v>
      </c>
      <c r="S4" s="5">
        <v>3</v>
      </c>
      <c r="T4" s="5">
        <v>300</v>
      </c>
      <c r="U4" s="5">
        <v>30</v>
      </c>
      <c r="V4" s="5">
        <v>30</v>
      </c>
      <c r="W4" s="5"/>
      <c r="X4" s="5">
        <v>450</v>
      </c>
      <c r="Y4" s="5"/>
      <c r="Z4" s="5"/>
      <c r="AA4" s="5"/>
      <c r="AB4" s="5">
        <v>360</v>
      </c>
      <c r="AC4" s="5"/>
      <c r="AD4" s="5"/>
      <c r="AE4" s="5"/>
      <c r="AF4" s="5"/>
      <c r="AG4" s="5">
        <v>30</v>
      </c>
      <c r="AH4" s="5"/>
      <c r="AI4" s="5">
        <f t="shared" ref="AI4:AI35" si="2">SUM(T4:AH4)</f>
        <v>1200</v>
      </c>
      <c r="AJ4" s="5">
        <v>1290</v>
      </c>
    </row>
    <row r="5" spans="1:36">
      <c r="A5" s="5">
        <v>2</v>
      </c>
      <c r="B5" s="5" t="s">
        <v>531</v>
      </c>
      <c r="C5" s="5" t="s">
        <v>160</v>
      </c>
      <c r="D5" s="5" t="s">
        <v>255</v>
      </c>
      <c r="E5" s="31" t="s">
        <v>327</v>
      </c>
      <c r="F5" s="31" t="s">
        <v>352</v>
      </c>
      <c r="G5" s="31">
        <v>9098103381</v>
      </c>
      <c r="H5" s="31" t="s">
        <v>326</v>
      </c>
      <c r="I5" s="31" t="s">
        <v>326</v>
      </c>
      <c r="J5" s="31" t="s">
        <v>178</v>
      </c>
      <c r="K5" s="5" t="s">
        <v>555</v>
      </c>
      <c r="L5" s="5" t="s">
        <v>246</v>
      </c>
      <c r="M5" s="5" t="s">
        <v>556</v>
      </c>
      <c r="N5" s="5" t="s">
        <v>556</v>
      </c>
      <c r="O5" s="5" t="s">
        <v>556</v>
      </c>
      <c r="P5" s="5" t="s">
        <v>556</v>
      </c>
      <c r="Q5" s="5" t="s">
        <v>556</v>
      </c>
      <c r="R5" s="5">
        <v>1200</v>
      </c>
      <c r="S5" s="5">
        <v>8</v>
      </c>
      <c r="T5" s="5">
        <v>150</v>
      </c>
      <c r="U5" s="5"/>
      <c r="V5" s="5"/>
      <c r="W5" s="5"/>
      <c r="X5" s="5"/>
      <c r="Y5" s="5"/>
      <c r="Z5" s="5"/>
      <c r="AA5" s="5"/>
      <c r="AB5" s="5"/>
      <c r="AC5" s="5"/>
      <c r="AD5" s="5"/>
      <c r="AE5" s="28"/>
      <c r="AF5" s="5"/>
      <c r="AG5" s="5"/>
      <c r="AH5" s="5"/>
      <c r="AI5" s="5">
        <f t="shared" si="2"/>
        <v>150</v>
      </c>
      <c r="AJ5" s="5">
        <v>120</v>
      </c>
    </row>
    <row r="6" spans="1:36">
      <c r="A6" s="5">
        <v>3</v>
      </c>
      <c r="B6" s="5" t="s">
        <v>531</v>
      </c>
      <c r="C6" s="5" t="s">
        <v>160</v>
      </c>
      <c r="D6" s="5" t="s">
        <v>255</v>
      </c>
      <c r="E6" s="31" t="s">
        <v>328</v>
      </c>
      <c r="F6" s="31" t="s">
        <v>328</v>
      </c>
      <c r="G6" s="31">
        <v>8120105341</v>
      </c>
      <c r="H6" s="31" t="s">
        <v>182</v>
      </c>
      <c r="I6" s="31" t="s">
        <v>182</v>
      </c>
      <c r="J6" s="31" t="s">
        <v>178</v>
      </c>
      <c r="K6" s="5" t="s">
        <v>555</v>
      </c>
      <c r="L6" s="5" t="s">
        <v>246</v>
      </c>
      <c r="M6" s="5" t="s">
        <v>246</v>
      </c>
      <c r="N6" s="5" t="s">
        <v>246</v>
      </c>
      <c r="O6" s="5" t="s">
        <v>246</v>
      </c>
      <c r="P6" s="5" t="s">
        <v>556</v>
      </c>
      <c r="Q6" s="5" t="s">
        <v>556</v>
      </c>
      <c r="R6" s="5">
        <v>900</v>
      </c>
      <c r="S6" s="5">
        <v>4</v>
      </c>
      <c r="T6" s="5"/>
      <c r="U6" s="5"/>
      <c r="V6" s="5"/>
      <c r="W6" s="5"/>
      <c r="X6" s="5">
        <f>19*30</f>
        <v>570</v>
      </c>
      <c r="Y6" s="5"/>
      <c r="Z6" s="5"/>
      <c r="AA6" s="5"/>
      <c r="AB6" s="5">
        <v>180</v>
      </c>
      <c r="AC6" s="5"/>
      <c r="AD6" s="5"/>
      <c r="AE6" s="5"/>
      <c r="AF6" s="5"/>
      <c r="AG6" s="5"/>
      <c r="AH6" s="5"/>
      <c r="AI6" s="5">
        <f t="shared" si="2"/>
        <v>750</v>
      </c>
      <c r="AJ6" s="5">
        <v>750</v>
      </c>
    </row>
    <row r="7" spans="1:36">
      <c r="A7" s="5">
        <v>4</v>
      </c>
      <c r="B7" s="5" t="s">
        <v>531</v>
      </c>
      <c r="C7" s="5" t="s">
        <v>160</v>
      </c>
      <c r="D7" s="5" t="s">
        <v>255</v>
      </c>
      <c r="E7" s="31" t="s">
        <v>329</v>
      </c>
      <c r="F7" s="31" t="s">
        <v>359</v>
      </c>
      <c r="G7" s="31">
        <v>9111340598</v>
      </c>
      <c r="H7" s="31" t="s">
        <v>89</v>
      </c>
      <c r="I7" s="31" t="s">
        <v>89</v>
      </c>
      <c r="J7" s="31" t="s">
        <v>178</v>
      </c>
      <c r="K7" s="5" t="s">
        <v>555</v>
      </c>
      <c r="L7" s="5" t="s">
        <v>246</v>
      </c>
      <c r="M7" s="5" t="s">
        <v>246</v>
      </c>
      <c r="N7" s="5" t="s">
        <v>246</v>
      </c>
      <c r="O7" s="5" t="s">
        <v>246</v>
      </c>
      <c r="P7" s="5" t="s">
        <v>556</v>
      </c>
      <c r="Q7" s="5" t="s">
        <v>556</v>
      </c>
      <c r="R7" s="5">
        <v>600</v>
      </c>
      <c r="S7" s="5">
        <v>4</v>
      </c>
      <c r="T7" s="5">
        <f>12*30</f>
        <v>360</v>
      </c>
      <c r="U7" s="5"/>
      <c r="V7" s="5"/>
      <c r="W7" s="5"/>
      <c r="X7" s="5">
        <f>23*30</f>
        <v>690</v>
      </c>
      <c r="Y7" s="5"/>
      <c r="Z7" s="5"/>
      <c r="AA7" s="5"/>
      <c r="AB7" s="5"/>
      <c r="AC7" s="5"/>
      <c r="AD7" s="5"/>
      <c r="AE7" s="5"/>
      <c r="AF7" s="5"/>
      <c r="AG7" s="5"/>
      <c r="AH7" s="5"/>
      <c r="AI7" s="5">
        <f t="shared" si="2"/>
        <v>1050</v>
      </c>
      <c r="AJ7" s="5">
        <v>1050</v>
      </c>
    </row>
    <row r="8" spans="1:36">
      <c r="A8" s="5">
        <v>5</v>
      </c>
      <c r="B8" s="5" t="s">
        <v>531</v>
      </c>
      <c r="C8" s="5" t="s">
        <v>160</v>
      </c>
      <c r="D8" s="5" t="s">
        <v>255</v>
      </c>
      <c r="E8" s="31" t="s">
        <v>330</v>
      </c>
      <c r="F8" s="31" t="s">
        <v>360</v>
      </c>
      <c r="G8" s="31">
        <v>9669309709</v>
      </c>
      <c r="H8" s="31" t="s">
        <v>331</v>
      </c>
      <c r="I8" s="31" t="s">
        <v>331</v>
      </c>
      <c r="J8" s="31" t="s">
        <v>178</v>
      </c>
      <c r="K8" s="5" t="s">
        <v>555</v>
      </c>
      <c r="L8" s="5" t="s">
        <v>246</v>
      </c>
      <c r="M8" s="5" t="s">
        <v>556</v>
      </c>
      <c r="N8" s="5" t="s">
        <v>556</v>
      </c>
      <c r="O8" s="5" t="s">
        <v>556</v>
      </c>
      <c r="P8" s="5" t="s">
        <v>556</v>
      </c>
      <c r="Q8" s="5" t="s">
        <v>556</v>
      </c>
      <c r="R8" s="5">
        <v>2000</v>
      </c>
      <c r="S8" s="5">
        <v>15</v>
      </c>
      <c r="T8" s="5">
        <v>330</v>
      </c>
      <c r="U8" s="5"/>
      <c r="V8" s="5"/>
      <c r="W8" s="5"/>
      <c r="X8" s="5">
        <v>240</v>
      </c>
      <c r="Y8" s="5"/>
      <c r="Z8" s="5"/>
      <c r="AA8" s="5"/>
      <c r="AB8" s="5">
        <v>120</v>
      </c>
      <c r="AC8" s="5"/>
      <c r="AD8" s="5"/>
      <c r="AE8" s="5"/>
      <c r="AF8" s="5"/>
      <c r="AG8" s="5"/>
      <c r="AH8" s="5"/>
      <c r="AI8" s="5">
        <f t="shared" si="2"/>
        <v>690</v>
      </c>
      <c r="AJ8" s="5">
        <v>630</v>
      </c>
    </row>
    <row r="9" spans="1:36">
      <c r="A9" s="5">
        <v>6</v>
      </c>
      <c r="B9" s="5" t="s">
        <v>531</v>
      </c>
      <c r="C9" s="5" t="s">
        <v>160</v>
      </c>
      <c r="D9" s="5" t="s">
        <v>255</v>
      </c>
      <c r="E9" s="31" t="s">
        <v>163</v>
      </c>
      <c r="F9" s="31" t="s">
        <v>362</v>
      </c>
      <c r="G9" s="31">
        <v>9926992504</v>
      </c>
      <c r="H9" s="31" t="s">
        <v>193</v>
      </c>
      <c r="I9" s="31" t="s">
        <v>193</v>
      </c>
      <c r="J9" s="31" t="s">
        <v>178</v>
      </c>
      <c r="K9" s="5" t="s">
        <v>555</v>
      </c>
      <c r="L9" s="5" t="s">
        <v>246</v>
      </c>
      <c r="M9" s="5" t="s">
        <v>556</v>
      </c>
      <c r="N9" s="5" t="s">
        <v>556</v>
      </c>
      <c r="O9" s="5" t="s">
        <v>556</v>
      </c>
      <c r="P9" s="5" t="s">
        <v>556</v>
      </c>
      <c r="Q9" s="5" t="s">
        <v>556</v>
      </c>
      <c r="R9" s="5">
        <v>300</v>
      </c>
      <c r="S9" s="5">
        <v>2</v>
      </c>
      <c r="T9" s="5"/>
      <c r="U9" s="5"/>
      <c r="V9" s="5"/>
      <c r="W9" s="5"/>
      <c r="X9" s="5">
        <v>30</v>
      </c>
      <c r="Y9" s="5"/>
      <c r="Z9" s="5"/>
      <c r="AA9" s="5"/>
      <c r="AB9" s="5">
        <v>90</v>
      </c>
      <c r="AC9" s="5"/>
      <c r="AD9" s="5"/>
      <c r="AE9" s="5"/>
      <c r="AF9" s="5"/>
      <c r="AG9" s="5"/>
      <c r="AH9" s="5"/>
      <c r="AI9" s="5">
        <f t="shared" si="2"/>
        <v>120</v>
      </c>
      <c r="AJ9" s="5">
        <v>120</v>
      </c>
    </row>
    <row r="10" spans="1:36">
      <c r="A10" s="5">
        <v>7</v>
      </c>
      <c r="B10" s="5" t="s">
        <v>531</v>
      </c>
      <c r="C10" s="5" t="s">
        <v>160</v>
      </c>
      <c r="D10" s="5" t="s">
        <v>255</v>
      </c>
      <c r="E10" s="31" t="s">
        <v>332</v>
      </c>
      <c r="F10" s="31" t="s">
        <v>365</v>
      </c>
      <c r="G10" s="31">
        <v>8959707044</v>
      </c>
      <c r="H10" s="31" t="s">
        <v>333</v>
      </c>
      <c r="I10" s="31" t="s">
        <v>177</v>
      </c>
      <c r="J10" s="31" t="s">
        <v>178</v>
      </c>
      <c r="K10" s="5" t="s">
        <v>555</v>
      </c>
      <c r="L10" s="5" t="s">
        <v>246</v>
      </c>
      <c r="M10" s="5" t="s">
        <v>246</v>
      </c>
      <c r="N10" s="5" t="s">
        <v>246</v>
      </c>
      <c r="O10" s="5" t="s">
        <v>246</v>
      </c>
      <c r="P10" s="5" t="s">
        <v>556</v>
      </c>
      <c r="Q10" s="5" t="s">
        <v>556</v>
      </c>
      <c r="R10" s="5">
        <v>300</v>
      </c>
      <c r="S10" s="5">
        <v>3</v>
      </c>
      <c r="T10" s="5"/>
      <c r="U10" s="5"/>
      <c r="V10" s="5"/>
      <c r="W10" s="5"/>
      <c r="X10" s="5">
        <v>90</v>
      </c>
      <c r="Y10" s="5"/>
      <c r="Z10" s="5"/>
      <c r="AA10" s="5"/>
      <c r="AB10" s="5">
        <v>30</v>
      </c>
      <c r="AC10" s="5"/>
      <c r="AD10" s="5"/>
      <c r="AE10" s="5"/>
      <c r="AF10" s="5"/>
      <c r="AG10" s="5"/>
      <c r="AH10" s="5"/>
      <c r="AI10" s="5">
        <f t="shared" si="2"/>
        <v>120</v>
      </c>
      <c r="AJ10" s="5">
        <v>120</v>
      </c>
    </row>
    <row r="11" spans="1:36">
      <c r="A11" s="5">
        <v>8</v>
      </c>
      <c r="B11" s="5" t="s">
        <v>531</v>
      </c>
      <c r="C11" s="5" t="s">
        <v>160</v>
      </c>
      <c r="D11" s="5" t="s">
        <v>256</v>
      </c>
      <c r="E11" s="31" t="s">
        <v>158</v>
      </c>
      <c r="F11" s="31" t="s">
        <v>368</v>
      </c>
      <c r="G11" s="31">
        <v>9406276444</v>
      </c>
      <c r="H11" s="31" t="s">
        <v>177</v>
      </c>
      <c r="I11" s="31" t="s">
        <v>177</v>
      </c>
      <c r="J11" s="31" t="s">
        <v>178</v>
      </c>
      <c r="K11" s="5" t="s">
        <v>555</v>
      </c>
      <c r="L11" s="5" t="s">
        <v>246</v>
      </c>
      <c r="M11" s="5" t="s">
        <v>246</v>
      </c>
      <c r="N11" s="5" t="s">
        <v>246</v>
      </c>
      <c r="O11" s="5" t="s">
        <v>246</v>
      </c>
      <c r="P11" s="5" t="s">
        <v>556</v>
      </c>
      <c r="Q11" s="5" t="s">
        <v>556</v>
      </c>
      <c r="R11" s="5">
        <v>4500</v>
      </c>
      <c r="S11" s="5">
        <v>25</v>
      </c>
      <c r="T11" s="5">
        <f>137*30</f>
        <v>4110</v>
      </c>
      <c r="U11" s="5"/>
      <c r="V11" s="5"/>
      <c r="W11" s="5"/>
      <c r="X11" s="5">
        <v>150</v>
      </c>
      <c r="Y11" s="5"/>
      <c r="Z11" s="5"/>
      <c r="AA11" s="5"/>
      <c r="AB11" s="5">
        <v>300</v>
      </c>
      <c r="AC11" s="5"/>
      <c r="AD11" s="5"/>
      <c r="AE11" s="5"/>
      <c r="AF11" s="5"/>
      <c r="AG11" s="5"/>
      <c r="AH11" s="5"/>
      <c r="AI11" s="5">
        <f t="shared" si="2"/>
        <v>4560</v>
      </c>
      <c r="AJ11" s="5">
        <v>4350</v>
      </c>
    </row>
    <row r="12" spans="1:36">
      <c r="A12" s="5">
        <v>9</v>
      </c>
      <c r="B12" s="5" t="s">
        <v>531</v>
      </c>
      <c r="C12" s="5" t="s">
        <v>160</v>
      </c>
      <c r="D12" s="5" t="s">
        <v>255</v>
      </c>
      <c r="E12" s="31" t="s">
        <v>335</v>
      </c>
      <c r="F12" s="31" t="s">
        <v>370</v>
      </c>
      <c r="G12" s="31">
        <v>9009155538</v>
      </c>
      <c r="H12" s="31" t="s">
        <v>336</v>
      </c>
      <c r="I12" s="31" t="s">
        <v>336</v>
      </c>
      <c r="J12" s="31" t="s">
        <v>200</v>
      </c>
      <c r="K12" s="5" t="s">
        <v>555</v>
      </c>
      <c r="L12" s="5" t="s">
        <v>246</v>
      </c>
      <c r="M12" s="5" t="s">
        <v>246</v>
      </c>
      <c r="N12" s="5" t="s">
        <v>246</v>
      </c>
      <c r="O12" s="5" t="s">
        <v>246</v>
      </c>
      <c r="P12" s="5" t="s">
        <v>556</v>
      </c>
      <c r="Q12" s="5" t="s">
        <v>556</v>
      </c>
      <c r="R12" s="5">
        <v>600</v>
      </c>
      <c r="S12" s="5">
        <v>3</v>
      </c>
      <c r="T12" s="5">
        <v>630</v>
      </c>
      <c r="U12" s="5"/>
      <c r="V12" s="5"/>
      <c r="W12" s="5"/>
      <c r="X12" s="5">
        <v>600</v>
      </c>
      <c r="Y12" s="5">
        <v>90</v>
      </c>
      <c r="Z12" s="5"/>
      <c r="AA12" s="5"/>
      <c r="AB12" s="5">
        <v>90</v>
      </c>
      <c r="AC12" s="5"/>
      <c r="AD12" s="5"/>
      <c r="AE12" s="5"/>
      <c r="AF12" s="5"/>
      <c r="AG12" s="5"/>
      <c r="AH12" s="5"/>
      <c r="AI12" s="5">
        <f t="shared" si="2"/>
        <v>1410</v>
      </c>
      <c r="AJ12" s="5">
        <v>1410</v>
      </c>
    </row>
    <row r="13" spans="1:36">
      <c r="A13" s="5">
        <v>10</v>
      </c>
      <c r="B13" s="5" t="s">
        <v>531</v>
      </c>
      <c r="C13" s="5" t="s">
        <v>160</v>
      </c>
      <c r="D13" s="5" t="s">
        <v>255</v>
      </c>
      <c r="E13" s="31" t="s">
        <v>448</v>
      </c>
      <c r="F13" s="31" t="s">
        <v>449</v>
      </c>
      <c r="G13" s="31">
        <v>8962799375</v>
      </c>
      <c r="H13" s="31" t="s">
        <v>215</v>
      </c>
      <c r="I13" s="31" t="s">
        <v>215</v>
      </c>
      <c r="J13" s="31" t="s">
        <v>178</v>
      </c>
      <c r="K13" s="5" t="s">
        <v>555</v>
      </c>
      <c r="L13" s="5" t="s">
        <v>246</v>
      </c>
      <c r="M13" s="5" t="s">
        <v>246</v>
      </c>
      <c r="N13" s="5" t="s">
        <v>246</v>
      </c>
      <c r="O13" s="5" t="s">
        <v>246</v>
      </c>
      <c r="P13" s="5" t="s">
        <v>556</v>
      </c>
      <c r="Q13" s="5" t="s">
        <v>556</v>
      </c>
      <c r="R13" s="5">
        <v>1800</v>
      </c>
      <c r="S13" s="5">
        <v>20</v>
      </c>
      <c r="T13" s="5">
        <v>330</v>
      </c>
      <c r="U13" s="5"/>
      <c r="V13" s="5"/>
      <c r="W13" s="5"/>
      <c r="X13" s="5">
        <v>90</v>
      </c>
      <c r="Y13" s="5">
        <v>30</v>
      </c>
      <c r="Z13" s="5"/>
      <c r="AA13" s="5"/>
      <c r="AB13" s="5">
        <v>150</v>
      </c>
      <c r="AC13" s="5"/>
      <c r="AD13" s="5"/>
      <c r="AE13" s="5"/>
      <c r="AF13" s="5"/>
      <c r="AG13" s="5"/>
      <c r="AH13" s="5"/>
      <c r="AI13" s="5">
        <f t="shared" si="2"/>
        <v>600</v>
      </c>
      <c r="AJ13" s="5">
        <v>450</v>
      </c>
    </row>
    <row r="14" spans="1:36">
      <c r="A14" s="5">
        <v>11</v>
      </c>
      <c r="B14" s="5" t="s">
        <v>531</v>
      </c>
      <c r="C14" s="5" t="s">
        <v>160</v>
      </c>
      <c r="D14" s="5" t="s">
        <v>256</v>
      </c>
      <c r="E14" s="31" t="s">
        <v>460</v>
      </c>
      <c r="F14" s="31" t="s">
        <v>463</v>
      </c>
      <c r="G14" s="31">
        <v>6260472050</v>
      </c>
      <c r="H14" s="31" t="s">
        <v>88</v>
      </c>
      <c r="I14" s="31" t="s">
        <v>177</v>
      </c>
      <c r="J14" s="31" t="s">
        <v>178</v>
      </c>
      <c r="K14" s="5" t="s">
        <v>555</v>
      </c>
      <c r="L14" s="5" t="s">
        <v>246</v>
      </c>
      <c r="M14" s="5" t="s">
        <v>556</v>
      </c>
      <c r="N14" s="5" t="s">
        <v>556</v>
      </c>
      <c r="O14" s="5" t="s">
        <v>556</v>
      </c>
      <c r="P14" s="5" t="s">
        <v>556</v>
      </c>
      <c r="Q14" s="5" t="s">
        <v>556</v>
      </c>
      <c r="R14" s="5">
        <v>1500</v>
      </c>
      <c r="S14" s="5">
        <v>30</v>
      </c>
      <c r="T14" s="5">
        <v>900</v>
      </c>
      <c r="U14" s="5"/>
      <c r="V14" s="5">
        <v>30</v>
      </c>
      <c r="W14" s="5"/>
      <c r="X14" s="5">
        <v>1200</v>
      </c>
      <c r="Y14" s="5">
        <v>60</v>
      </c>
      <c r="Z14" s="5"/>
      <c r="AA14" s="5"/>
      <c r="AB14" s="5">
        <v>60</v>
      </c>
      <c r="AC14" s="5"/>
      <c r="AD14" s="5"/>
      <c r="AE14" s="5"/>
      <c r="AF14" s="5"/>
      <c r="AG14" s="5"/>
      <c r="AH14" s="5"/>
      <c r="AI14" s="5">
        <f t="shared" si="2"/>
        <v>2250</v>
      </c>
      <c r="AJ14" s="5">
        <v>2250</v>
      </c>
    </row>
    <row r="15" spans="1:36">
      <c r="A15" s="5">
        <v>12</v>
      </c>
      <c r="B15" s="5" t="s">
        <v>531</v>
      </c>
      <c r="C15" s="5" t="s">
        <v>160</v>
      </c>
      <c r="D15" s="5" t="s">
        <v>255</v>
      </c>
      <c r="E15" s="31" t="s">
        <v>471</v>
      </c>
      <c r="F15" s="31" t="s">
        <v>473</v>
      </c>
      <c r="G15" s="31">
        <v>9753433564</v>
      </c>
      <c r="H15" s="31" t="s">
        <v>472</v>
      </c>
      <c r="I15" s="31" t="s">
        <v>178</v>
      </c>
      <c r="J15" s="31" t="s">
        <v>178</v>
      </c>
      <c r="K15" s="5" t="s">
        <v>555</v>
      </c>
      <c r="L15" s="5" t="s">
        <v>246</v>
      </c>
      <c r="M15" s="5" t="s">
        <v>246</v>
      </c>
      <c r="N15" s="5" t="s">
        <v>246</v>
      </c>
      <c r="O15" s="5" t="s">
        <v>246</v>
      </c>
      <c r="P15" s="5" t="s">
        <v>556</v>
      </c>
      <c r="Q15" s="5" t="s">
        <v>556</v>
      </c>
      <c r="R15" s="5">
        <v>1200</v>
      </c>
      <c r="S15" s="5">
        <v>5</v>
      </c>
      <c r="T15" s="5">
        <v>240</v>
      </c>
      <c r="U15" s="5"/>
      <c r="V15" s="5"/>
      <c r="W15" s="5"/>
      <c r="X15" s="5">
        <v>60</v>
      </c>
      <c r="Y15" s="5"/>
      <c r="Z15" s="5"/>
      <c r="AA15" s="5"/>
      <c r="AB15" s="5">
        <v>90</v>
      </c>
      <c r="AC15" s="5"/>
      <c r="AD15" s="5"/>
      <c r="AE15" s="5"/>
      <c r="AF15" s="5"/>
      <c r="AG15" s="5"/>
      <c r="AH15" s="5"/>
      <c r="AI15" s="5">
        <f t="shared" si="2"/>
        <v>390</v>
      </c>
      <c r="AJ15" s="5">
        <v>300</v>
      </c>
    </row>
    <row r="16" spans="1:36">
      <c r="A16" s="5">
        <v>13</v>
      </c>
      <c r="B16" s="5" t="s">
        <v>531</v>
      </c>
      <c r="C16" s="5" t="s">
        <v>160</v>
      </c>
      <c r="D16" s="5" t="s">
        <v>255</v>
      </c>
      <c r="E16" s="31" t="s">
        <v>476</v>
      </c>
      <c r="F16" s="31" t="s">
        <v>482</v>
      </c>
      <c r="G16" s="31">
        <v>9977374484</v>
      </c>
      <c r="H16" s="31" t="s">
        <v>477</v>
      </c>
      <c r="I16" s="31" t="s">
        <v>177</v>
      </c>
      <c r="J16" s="31" t="s">
        <v>178</v>
      </c>
      <c r="K16" s="5" t="s">
        <v>555</v>
      </c>
      <c r="L16" s="5" t="s">
        <v>246</v>
      </c>
      <c r="M16" s="5" t="s">
        <v>246</v>
      </c>
      <c r="N16" s="5" t="s">
        <v>246</v>
      </c>
      <c r="O16" s="5" t="s">
        <v>246</v>
      </c>
      <c r="P16" s="5" t="s">
        <v>556</v>
      </c>
      <c r="Q16" s="5" t="s">
        <v>556</v>
      </c>
      <c r="R16" s="5">
        <v>900</v>
      </c>
      <c r="S16" s="5">
        <v>10</v>
      </c>
      <c r="T16" s="5">
        <v>330</v>
      </c>
      <c r="U16" s="5"/>
      <c r="V16" s="5">
        <v>60</v>
      </c>
      <c r="W16" s="5"/>
      <c r="X16" s="5">
        <v>660</v>
      </c>
      <c r="Y16" s="5">
        <v>60</v>
      </c>
      <c r="Z16" s="5"/>
      <c r="AA16" s="5"/>
      <c r="AB16" s="5">
        <v>90</v>
      </c>
      <c r="AC16" s="5"/>
      <c r="AD16" s="5"/>
      <c r="AE16" s="5"/>
      <c r="AF16" s="5"/>
      <c r="AG16" s="5"/>
      <c r="AH16" s="5"/>
      <c r="AI16" s="5">
        <f t="shared" si="2"/>
        <v>1200</v>
      </c>
      <c r="AJ16" s="5">
        <v>1110</v>
      </c>
    </row>
    <row r="17" spans="1:36">
      <c r="A17" s="5">
        <v>14</v>
      </c>
      <c r="B17" s="5" t="s">
        <v>531</v>
      </c>
      <c r="C17" s="5" t="s">
        <v>160</v>
      </c>
      <c r="D17" s="5" t="s">
        <v>255</v>
      </c>
      <c r="E17" s="31" t="s">
        <v>480</v>
      </c>
      <c r="F17" s="31" t="s">
        <v>484</v>
      </c>
      <c r="G17" s="31">
        <v>6260148314</v>
      </c>
      <c r="H17" s="31" t="s">
        <v>479</v>
      </c>
      <c r="I17" s="31" t="s">
        <v>177</v>
      </c>
      <c r="J17" s="31" t="s">
        <v>178</v>
      </c>
      <c r="K17" s="5" t="s">
        <v>555</v>
      </c>
      <c r="L17" s="5" t="s">
        <v>246</v>
      </c>
      <c r="M17" s="5" t="s">
        <v>246</v>
      </c>
      <c r="N17" s="5" t="s">
        <v>246</v>
      </c>
      <c r="O17" s="5" t="s">
        <v>246</v>
      </c>
      <c r="P17" s="5" t="s">
        <v>556</v>
      </c>
      <c r="Q17" s="5" t="s">
        <v>556</v>
      </c>
      <c r="R17" s="5">
        <v>0</v>
      </c>
      <c r="S17" s="5">
        <v>10</v>
      </c>
      <c r="T17" s="5">
        <v>360</v>
      </c>
      <c r="U17" s="5"/>
      <c r="V17" s="5">
        <v>120</v>
      </c>
      <c r="W17" s="5"/>
      <c r="X17" s="5">
        <v>360</v>
      </c>
      <c r="Y17" s="5"/>
      <c r="Z17" s="5">
        <v>30</v>
      </c>
      <c r="AA17" s="5"/>
      <c r="AB17" s="5">
        <v>150</v>
      </c>
      <c r="AC17" s="5">
        <v>30</v>
      </c>
      <c r="AD17" s="5"/>
      <c r="AE17" s="5"/>
      <c r="AF17" s="5"/>
      <c r="AG17" s="5"/>
      <c r="AH17" s="5"/>
      <c r="AI17" s="5">
        <f t="shared" si="2"/>
        <v>1050</v>
      </c>
      <c r="AJ17" s="5">
        <v>1050</v>
      </c>
    </row>
    <row r="18" spans="1:36">
      <c r="A18" s="5">
        <v>15</v>
      </c>
      <c r="B18" s="5" t="s">
        <v>228</v>
      </c>
      <c r="C18" s="5" t="s">
        <v>522</v>
      </c>
      <c r="D18" s="5" t="s">
        <v>255</v>
      </c>
      <c r="E18" s="31" t="s">
        <v>498</v>
      </c>
      <c r="F18" s="31" t="s">
        <v>498</v>
      </c>
      <c r="G18" s="31">
        <v>6267378274</v>
      </c>
      <c r="H18" s="31" t="s">
        <v>499</v>
      </c>
      <c r="I18" s="31" t="s">
        <v>185</v>
      </c>
      <c r="J18" s="31" t="s">
        <v>178</v>
      </c>
      <c r="K18" s="5" t="s">
        <v>555</v>
      </c>
      <c r="L18" s="5" t="s">
        <v>246</v>
      </c>
      <c r="M18" s="5" t="s">
        <v>556</v>
      </c>
      <c r="N18" s="5" t="s">
        <v>556</v>
      </c>
      <c r="O18" s="5" t="s">
        <v>556</v>
      </c>
      <c r="P18" s="5" t="s">
        <v>556</v>
      </c>
      <c r="Q18" s="5" t="s">
        <v>556</v>
      </c>
      <c r="R18" s="5">
        <v>0</v>
      </c>
      <c r="S18" s="5">
        <v>5</v>
      </c>
      <c r="T18" s="5"/>
      <c r="U18" s="5"/>
      <c r="V18" s="5"/>
      <c r="W18" s="5"/>
      <c r="X18" s="5"/>
      <c r="Y18" s="5"/>
      <c r="Z18" s="5"/>
      <c r="AA18" s="5"/>
      <c r="AB18" s="5">
        <v>120</v>
      </c>
      <c r="AC18" s="5"/>
      <c r="AD18" s="5"/>
      <c r="AE18" s="5"/>
      <c r="AF18" s="5"/>
      <c r="AG18" s="5"/>
      <c r="AH18" s="5"/>
      <c r="AI18" s="5">
        <f t="shared" si="2"/>
        <v>120</v>
      </c>
      <c r="AJ18" s="5">
        <v>120</v>
      </c>
    </row>
    <row r="19" spans="1:36">
      <c r="A19" s="5">
        <v>16</v>
      </c>
      <c r="B19" s="5" t="s">
        <v>236</v>
      </c>
      <c r="C19" s="5" t="s">
        <v>557</v>
      </c>
      <c r="D19" s="5" t="s">
        <v>255</v>
      </c>
      <c r="E19" s="31" t="s">
        <v>164</v>
      </c>
      <c r="F19" s="31" t="s">
        <v>404</v>
      </c>
      <c r="G19" s="31">
        <v>9926999986</v>
      </c>
      <c r="H19" s="31" t="s">
        <v>114</v>
      </c>
      <c r="I19" s="31" t="s">
        <v>114</v>
      </c>
      <c r="J19" s="31" t="s">
        <v>199</v>
      </c>
      <c r="K19" s="5" t="s">
        <v>555</v>
      </c>
      <c r="L19" s="5" t="s">
        <v>246</v>
      </c>
      <c r="M19" s="5" t="s">
        <v>246</v>
      </c>
      <c r="N19" s="5" t="s">
        <v>246</v>
      </c>
      <c r="O19" s="5" t="s">
        <v>246</v>
      </c>
      <c r="P19" s="5" t="s">
        <v>556</v>
      </c>
      <c r="Q19" s="5" t="s">
        <v>556</v>
      </c>
      <c r="R19" s="5">
        <v>450</v>
      </c>
      <c r="S19" s="5">
        <v>4</v>
      </c>
      <c r="T19" s="5">
        <v>300</v>
      </c>
      <c r="U19" s="5"/>
      <c r="V19" s="5"/>
      <c r="W19" s="5"/>
      <c r="X19" s="5"/>
      <c r="Y19" s="5"/>
      <c r="Z19" s="5"/>
      <c r="AA19" s="5"/>
      <c r="AB19" s="5"/>
      <c r="AC19" s="5"/>
      <c r="AD19" s="5"/>
      <c r="AE19" s="5"/>
      <c r="AF19" s="5"/>
      <c r="AG19" s="5"/>
      <c r="AH19" s="5"/>
      <c r="AI19" s="5">
        <f t="shared" si="2"/>
        <v>300</v>
      </c>
      <c r="AJ19" s="5">
        <v>300</v>
      </c>
    </row>
    <row r="20" spans="1:36">
      <c r="A20" s="5">
        <v>17</v>
      </c>
      <c r="B20" s="5" t="s">
        <v>236</v>
      </c>
      <c r="C20" s="5" t="s">
        <v>557</v>
      </c>
      <c r="D20" s="5" t="s">
        <v>255</v>
      </c>
      <c r="E20" s="31" t="s">
        <v>399</v>
      </c>
      <c r="F20" s="31" t="s">
        <v>409</v>
      </c>
      <c r="G20" s="31">
        <v>7000554711</v>
      </c>
      <c r="H20" s="31" t="s">
        <v>112</v>
      </c>
      <c r="I20" s="31" t="s">
        <v>112</v>
      </c>
      <c r="J20" s="31" t="s">
        <v>199</v>
      </c>
      <c r="K20" s="5" t="s">
        <v>555</v>
      </c>
      <c r="L20" s="5" t="s">
        <v>246</v>
      </c>
      <c r="M20" s="5" t="s">
        <v>246</v>
      </c>
      <c r="N20" s="5" t="s">
        <v>246</v>
      </c>
      <c r="O20" s="5" t="s">
        <v>246</v>
      </c>
      <c r="P20" s="5" t="s">
        <v>556</v>
      </c>
      <c r="Q20" s="5" t="s">
        <v>556</v>
      </c>
      <c r="R20" s="5">
        <v>1200</v>
      </c>
      <c r="S20" s="5">
        <v>5</v>
      </c>
      <c r="T20" s="5">
        <v>300</v>
      </c>
      <c r="U20" s="5">
        <v>30</v>
      </c>
      <c r="V20" s="5">
        <v>90</v>
      </c>
      <c r="W20" s="5"/>
      <c r="X20" s="5">
        <v>210</v>
      </c>
      <c r="Y20" s="5">
        <v>120</v>
      </c>
      <c r="Z20" s="5"/>
      <c r="AA20" s="5"/>
      <c r="AB20" s="5">
        <v>150</v>
      </c>
      <c r="AC20" s="5">
        <v>120</v>
      </c>
      <c r="AD20" s="5"/>
      <c r="AE20" s="5"/>
      <c r="AF20" s="5"/>
      <c r="AG20" s="5"/>
      <c r="AH20" s="5"/>
      <c r="AI20" s="5">
        <f t="shared" si="2"/>
        <v>1020</v>
      </c>
      <c r="AJ20" s="5">
        <v>1020</v>
      </c>
    </row>
    <row r="21" spans="1:36">
      <c r="A21" s="5">
        <v>18</v>
      </c>
      <c r="B21" s="5" t="s">
        <v>236</v>
      </c>
      <c r="C21" s="5" t="s">
        <v>557</v>
      </c>
      <c r="D21" s="5" t="s">
        <v>255</v>
      </c>
      <c r="E21" s="31" t="s">
        <v>426</v>
      </c>
      <c r="F21" s="31" t="s">
        <v>117</v>
      </c>
      <c r="G21" s="31">
        <v>6265714258</v>
      </c>
      <c r="H21" s="31" t="s">
        <v>427</v>
      </c>
      <c r="I21" s="31" t="s">
        <v>427</v>
      </c>
      <c r="J21" s="31" t="s">
        <v>200</v>
      </c>
      <c r="K21" s="5" t="s">
        <v>555</v>
      </c>
      <c r="L21" s="5" t="s">
        <v>246</v>
      </c>
      <c r="M21" s="5" t="s">
        <v>556</v>
      </c>
      <c r="N21" s="5" t="s">
        <v>556</v>
      </c>
      <c r="O21" s="5" t="s">
        <v>556</v>
      </c>
      <c r="P21" s="5" t="s">
        <v>556</v>
      </c>
      <c r="Q21" s="5" t="s">
        <v>556</v>
      </c>
      <c r="R21" s="5">
        <v>300</v>
      </c>
      <c r="S21" s="5">
        <v>5</v>
      </c>
      <c r="T21" s="5">
        <v>30</v>
      </c>
      <c r="U21" s="5"/>
      <c r="V21" s="5"/>
      <c r="W21" s="5"/>
      <c r="X21" s="5"/>
      <c r="Y21" s="5"/>
      <c r="Z21" s="5"/>
      <c r="AA21" s="5"/>
      <c r="AB21" s="5"/>
      <c r="AC21" s="5"/>
      <c r="AD21" s="5"/>
      <c r="AE21" s="5"/>
      <c r="AF21" s="5"/>
      <c r="AG21" s="5"/>
      <c r="AH21" s="5"/>
      <c r="AI21" s="5">
        <f t="shared" si="2"/>
        <v>30</v>
      </c>
      <c r="AJ21" s="5">
        <v>30</v>
      </c>
    </row>
    <row r="22" spans="1:36">
      <c r="A22" s="5">
        <v>19</v>
      </c>
      <c r="B22" s="5" t="s">
        <v>236</v>
      </c>
      <c r="C22" s="5" t="s">
        <v>557</v>
      </c>
      <c r="D22" s="5" t="s">
        <v>255</v>
      </c>
      <c r="E22" s="31" t="s">
        <v>171</v>
      </c>
      <c r="F22" s="31" t="s">
        <v>443</v>
      </c>
      <c r="G22" s="31">
        <v>6266930281</v>
      </c>
      <c r="H22" s="31" t="s">
        <v>197</v>
      </c>
      <c r="I22" s="31" t="s">
        <v>7</v>
      </c>
      <c r="J22" s="31" t="s">
        <v>106</v>
      </c>
      <c r="K22" s="5" t="s">
        <v>555</v>
      </c>
      <c r="L22" s="5" t="s">
        <v>246</v>
      </c>
      <c r="M22" s="5" t="s">
        <v>246</v>
      </c>
      <c r="N22" s="5" t="s">
        <v>246</v>
      </c>
      <c r="O22" s="5" t="s">
        <v>246</v>
      </c>
      <c r="P22" s="5" t="s">
        <v>556</v>
      </c>
      <c r="Q22" s="5" t="s">
        <v>556</v>
      </c>
      <c r="R22" s="5">
        <v>3000</v>
      </c>
      <c r="S22" s="5">
        <v>15</v>
      </c>
      <c r="T22" s="5">
        <v>600</v>
      </c>
      <c r="U22" s="5">
        <v>240</v>
      </c>
      <c r="V22" s="5">
        <v>270</v>
      </c>
      <c r="W22" s="5"/>
      <c r="X22" s="5">
        <v>300</v>
      </c>
      <c r="Y22" s="5">
        <v>90</v>
      </c>
      <c r="Z22" s="5"/>
      <c r="AA22" s="5"/>
      <c r="AB22" s="5">
        <v>450</v>
      </c>
      <c r="AC22" s="5">
        <v>270</v>
      </c>
      <c r="AD22" s="5"/>
      <c r="AE22" s="5"/>
      <c r="AF22" s="5"/>
      <c r="AG22" s="5">
        <v>120</v>
      </c>
      <c r="AH22" s="5"/>
      <c r="AI22" s="5">
        <f t="shared" si="2"/>
        <v>2340</v>
      </c>
      <c r="AJ22" s="5">
        <v>4470</v>
      </c>
    </row>
    <row r="23" spans="1:36">
      <c r="A23" s="5">
        <v>20</v>
      </c>
      <c r="B23" s="5" t="s">
        <v>236</v>
      </c>
      <c r="C23" s="5" t="s">
        <v>557</v>
      </c>
      <c r="D23" s="5" t="s">
        <v>255</v>
      </c>
      <c r="E23" s="31" t="s">
        <v>172</v>
      </c>
      <c r="F23" s="31" t="s">
        <v>446</v>
      </c>
      <c r="G23" s="31">
        <v>8085160269</v>
      </c>
      <c r="H23" s="31" t="s">
        <v>119</v>
      </c>
      <c r="I23" s="31" t="s">
        <v>119</v>
      </c>
      <c r="J23" s="31" t="s">
        <v>106</v>
      </c>
      <c r="K23" s="5" t="s">
        <v>558</v>
      </c>
      <c r="L23" s="5" t="s">
        <v>246</v>
      </c>
      <c r="M23" s="5" t="s">
        <v>246</v>
      </c>
      <c r="N23" s="5" t="s">
        <v>246</v>
      </c>
      <c r="O23" s="5" t="s">
        <v>246</v>
      </c>
      <c r="P23" s="5" t="s">
        <v>556</v>
      </c>
      <c r="Q23" s="5" t="s">
        <v>556</v>
      </c>
      <c r="R23" s="5">
        <v>3000</v>
      </c>
      <c r="S23" s="5">
        <v>25</v>
      </c>
      <c r="T23" s="5">
        <v>1800</v>
      </c>
      <c r="U23" s="5"/>
      <c r="V23" s="5"/>
      <c r="W23" s="5"/>
      <c r="X23" s="5">
        <v>210</v>
      </c>
      <c r="Y23" s="5"/>
      <c r="Z23" s="5"/>
      <c r="AA23" s="5"/>
      <c r="AB23" s="5">
        <v>30</v>
      </c>
      <c r="AC23" s="5"/>
      <c r="AD23" s="5"/>
      <c r="AE23" s="5"/>
      <c r="AF23" s="5"/>
      <c r="AG23" s="5"/>
      <c r="AH23" s="5"/>
      <c r="AI23" s="5">
        <f t="shared" si="2"/>
        <v>2040</v>
      </c>
      <c r="AJ23" s="5">
        <v>2040</v>
      </c>
    </row>
    <row r="24" spans="1:36">
      <c r="A24" s="5">
        <v>21</v>
      </c>
      <c r="B24" s="5" t="s">
        <v>236</v>
      </c>
      <c r="C24" s="5" t="s">
        <v>557</v>
      </c>
      <c r="D24" s="5" t="s">
        <v>255</v>
      </c>
      <c r="E24" s="31" t="s">
        <v>500</v>
      </c>
      <c r="F24" s="31" t="s">
        <v>502</v>
      </c>
      <c r="G24" s="31">
        <v>6266406880</v>
      </c>
      <c r="H24" s="31" t="s">
        <v>501</v>
      </c>
      <c r="I24" s="31" t="s">
        <v>112</v>
      </c>
      <c r="J24" s="31" t="s">
        <v>199</v>
      </c>
      <c r="K24" s="5" t="s">
        <v>555</v>
      </c>
      <c r="L24" s="5" t="s">
        <v>246</v>
      </c>
      <c r="M24" s="5" t="s">
        <v>246</v>
      </c>
      <c r="N24" s="5" t="s">
        <v>246</v>
      </c>
      <c r="O24" s="5" t="s">
        <v>246</v>
      </c>
      <c r="P24" s="5" t="s">
        <v>556</v>
      </c>
      <c r="Q24" s="5" t="s">
        <v>556</v>
      </c>
      <c r="R24" s="5">
        <v>1200</v>
      </c>
      <c r="S24" s="5">
        <v>8</v>
      </c>
      <c r="T24" s="5">
        <v>300</v>
      </c>
      <c r="U24" s="5"/>
      <c r="V24" s="5"/>
      <c r="W24" s="5"/>
      <c r="X24" s="5">
        <v>450</v>
      </c>
      <c r="Y24" s="5"/>
      <c r="Z24" s="5"/>
      <c r="AA24" s="5"/>
      <c r="AB24" s="5"/>
      <c r="AC24" s="5"/>
      <c r="AD24" s="5"/>
      <c r="AE24" s="5"/>
      <c r="AF24" s="5"/>
      <c r="AG24" s="5"/>
      <c r="AH24" s="5"/>
      <c r="AI24" s="5">
        <f t="shared" si="2"/>
        <v>750</v>
      </c>
      <c r="AJ24" s="5">
        <v>750</v>
      </c>
    </row>
    <row r="25" spans="1:36">
      <c r="A25" s="5">
        <v>22</v>
      </c>
      <c r="B25" s="5" t="s">
        <v>531</v>
      </c>
      <c r="C25" s="5" t="s">
        <v>160</v>
      </c>
      <c r="D25" s="5" t="s">
        <v>255</v>
      </c>
      <c r="E25" s="31" t="s">
        <v>324</v>
      </c>
      <c r="F25" s="31" t="s">
        <v>349</v>
      </c>
      <c r="G25" s="31">
        <v>8959560080</v>
      </c>
      <c r="H25" s="31" t="s">
        <v>184</v>
      </c>
      <c r="I25" s="31" t="s">
        <v>184</v>
      </c>
      <c r="J25" s="31" t="s">
        <v>200</v>
      </c>
      <c r="K25" s="5" t="s">
        <v>558</v>
      </c>
      <c r="L25" s="5" t="s">
        <v>246</v>
      </c>
      <c r="M25" s="5" t="s">
        <v>246</v>
      </c>
      <c r="N25" s="5" t="s">
        <v>246</v>
      </c>
      <c r="O25" s="5" t="s">
        <v>246</v>
      </c>
      <c r="P25" s="5" t="s">
        <v>556</v>
      </c>
      <c r="Q25" s="5" t="s">
        <v>556</v>
      </c>
      <c r="R25" s="5">
        <v>1200</v>
      </c>
      <c r="S25" s="5">
        <v>20</v>
      </c>
      <c r="T25" s="5">
        <v>300</v>
      </c>
      <c r="U25" s="5"/>
      <c r="V25" s="5"/>
      <c r="W25" s="5"/>
      <c r="X25" s="5">
        <v>390</v>
      </c>
      <c r="Y25" s="5"/>
      <c r="Z25" s="5">
        <v>60</v>
      </c>
      <c r="AA25" s="5"/>
      <c r="AB25" s="5">
        <v>300</v>
      </c>
      <c r="AC25" s="5">
        <v>150</v>
      </c>
      <c r="AD25" s="5"/>
      <c r="AE25" s="5"/>
      <c r="AF25" s="5"/>
      <c r="AG25" s="5">
        <v>30</v>
      </c>
      <c r="AH25" s="5"/>
      <c r="AI25" s="5">
        <f t="shared" si="2"/>
        <v>1230</v>
      </c>
      <c r="AJ25" s="5">
        <v>1230</v>
      </c>
    </row>
    <row r="26" spans="1:36">
      <c r="A26" s="5">
        <v>23</v>
      </c>
      <c r="B26" s="5" t="s">
        <v>536</v>
      </c>
      <c r="C26" s="5" t="s">
        <v>109</v>
      </c>
      <c r="D26" s="5" t="s">
        <v>255</v>
      </c>
      <c r="E26" s="31" t="s">
        <v>398</v>
      </c>
      <c r="F26" s="31" t="s">
        <v>402</v>
      </c>
      <c r="G26" s="31">
        <v>9340018050</v>
      </c>
      <c r="H26" s="31" t="s">
        <v>121</v>
      </c>
      <c r="I26" s="31" t="s">
        <v>119</v>
      </c>
      <c r="J26" s="31" t="s">
        <v>199</v>
      </c>
      <c r="K26" s="5" t="s">
        <v>555</v>
      </c>
      <c r="L26" s="5" t="s">
        <v>246</v>
      </c>
      <c r="M26" s="5" t="s">
        <v>246</v>
      </c>
      <c r="N26" s="5" t="s">
        <v>246</v>
      </c>
      <c r="O26" s="5" t="s">
        <v>246</v>
      </c>
      <c r="P26" s="5" t="s">
        <v>556</v>
      </c>
      <c r="Q26" s="5" t="s">
        <v>556</v>
      </c>
      <c r="R26" s="5">
        <v>900</v>
      </c>
      <c r="S26" s="5">
        <v>4</v>
      </c>
      <c r="T26" s="5">
        <v>150</v>
      </c>
      <c r="U26" s="5"/>
      <c r="V26" s="5"/>
      <c r="W26" s="5"/>
      <c r="X26" s="5">
        <v>120</v>
      </c>
      <c r="Y26" s="5"/>
      <c r="Z26" s="5"/>
      <c r="AA26" s="5"/>
      <c r="AB26" s="5">
        <v>360</v>
      </c>
      <c r="AC26" s="5">
        <v>150</v>
      </c>
      <c r="AD26" s="5"/>
      <c r="AE26" s="5"/>
      <c r="AF26" s="5"/>
      <c r="AG26" s="5"/>
      <c r="AH26" s="5"/>
      <c r="AI26" s="5">
        <f t="shared" si="2"/>
        <v>780</v>
      </c>
      <c r="AJ26" s="5">
        <v>780</v>
      </c>
    </row>
    <row r="27" spans="1:36">
      <c r="A27" s="5">
        <v>24</v>
      </c>
      <c r="B27" s="5" t="s">
        <v>536</v>
      </c>
      <c r="C27" s="5" t="s">
        <v>109</v>
      </c>
      <c r="D27" s="5" t="s">
        <v>255</v>
      </c>
      <c r="E27" s="31" t="s">
        <v>152</v>
      </c>
      <c r="F27" s="31" t="s">
        <v>413</v>
      </c>
      <c r="G27" s="31">
        <v>7747817552</v>
      </c>
      <c r="H27" s="31" t="s">
        <v>112</v>
      </c>
      <c r="I27" s="31" t="s">
        <v>112</v>
      </c>
      <c r="J27" s="31" t="s">
        <v>199</v>
      </c>
      <c r="K27" s="5" t="s">
        <v>555</v>
      </c>
      <c r="L27" s="5" t="s">
        <v>246</v>
      </c>
      <c r="M27" s="5" t="s">
        <v>246</v>
      </c>
      <c r="N27" s="5" t="s">
        <v>246</v>
      </c>
      <c r="O27" s="5" t="s">
        <v>246</v>
      </c>
      <c r="P27" s="5" t="s">
        <v>556</v>
      </c>
      <c r="Q27" s="5" t="s">
        <v>556</v>
      </c>
      <c r="R27" s="5">
        <v>900</v>
      </c>
      <c r="S27" s="5">
        <v>8</v>
      </c>
      <c r="T27" s="5">
        <v>150</v>
      </c>
      <c r="U27" s="5"/>
      <c r="V27" s="5">
        <v>120</v>
      </c>
      <c r="W27" s="5"/>
      <c r="X27" s="5">
        <v>270</v>
      </c>
      <c r="Y27" s="5">
        <v>30</v>
      </c>
      <c r="Z27" s="5"/>
      <c r="AA27" s="5"/>
      <c r="AB27" s="5">
        <f>44*30</f>
        <v>1320</v>
      </c>
      <c r="AC27" s="5">
        <v>60</v>
      </c>
      <c r="AD27" s="5"/>
      <c r="AE27" s="5"/>
      <c r="AF27" s="5"/>
      <c r="AG27" s="5"/>
      <c r="AH27" s="5"/>
      <c r="AI27" s="5">
        <f t="shared" si="2"/>
        <v>1950</v>
      </c>
      <c r="AJ27" s="5">
        <v>1950</v>
      </c>
    </row>
    <row r="28" spans="1:36">
      <c r="A28" s="5">
        <v>25</v>
      </c>
      <c r="B28" s="5" t="s">
        <v>531</v>
      </c>
      <c r="C28" s="5" t="s">
        <v>160</v>
      </c>
      <c r="D28" s="5" t="s">
        <v>255</v>
      </c>
      <c r="E28" s="31" t="s">
        <v>425</v>
      </c>
      <c r="F28" s="31" t="s">
        <v>559</v>
      </c>
      <c r="G28" s="31">
        <v>8966973228</v>
      </c>
      <c r="H28" s="31" t="s">
        <v>127</v>
      </c>
      <c r="I28" s="31" t="s">
        <v>7</v>
      </c>
      <c r="J28" s="31" t="s">
        <v>200</v>
      </c>
      <c r="K28" s="5" t="s">
        <v>558</v>
      </c>
      <c r="L28" s="5" t="s">
        <v>246</v>
      </c>
      <c r="M28" s="5" t="s">
        <v>246</v>
      </c>
      <c r="N28" s="5" t="s">
        <v>246</v>
      </c>
      <c r="O28" s="5" t="s">
        <v>246</v>
      </c>
      <c r="P28" s="5" t="s">
        <v>556</v>
      </c>
      <c r="Q28" s="5" t="s">
        <v>556</v>
      </c>
      <c r="R28" s="5">
        <v>1500</v>
      </c>
      <c r="S28" s="5">
        <v>12</v>
      </c>
      <c r="T28" s="5">
        <v>270</v>
      </c>
      <c r="U28" s="5"/>
      <c r="V28" s="5"/>
      <c r="W28" s="5"/>
      <c r="X28" s="5">
        <v>330</v>
      </c>
      <c r="Y28" s="5"/>
      <c r="Z28" s="5">
        <v>60</v>
      </c>
      <c r="AA28" s="5"/>
      <c r="AB28" s="5">
        <v>390</v>
      </c>
      <c r="AC28" s="5">
        <v>240</v>
      </c>
      <c r="AD28" s="5"/>
      <c r="AE28" s="5"/>
      <c r="AF28" s="5"/>
      <c r="AG28" s="5"/>
      <c r="AH28" s="5"/>
      <c r="AI28" s="5">
        <f t="shared" si="2"/>
        <v>1290</v>
      </c>
      <c r="AJ28" s="5">
        <v>1290</v>
      </c>
    </row>
    <row r="29" spans="1:36">
      <c r="A29" s="5">
        <v>26</v>
      </c>
      <c r="B29" s="5" t="s">
        <v>536</v>
      </c>
      <c r="C29" s="5" t="s">
        <v>109</v>
      </c>
      <c r="D29" s="5" t="s">
        <v>255</v>
      </c>
      <c r="E29" s="31" t="s">
        <v>173</v>
      </c>
      <c r="F29" s="31" t="s">
        <v>123</v>
      </c>
      <c r="G29" s="31">
        <v>9131436670</v>
      </c>
      <c r="H29" s="31" t="s">
        <v>124</v>
      </c>
      <c r="I29" s="31" t="s">
        <v>124</v>
      </c>
      <c r="J29" s="31" t="s">
        <v>106</v>
      </c>
      <c r="K29" s="5" t="s">
        <v>558</v>
      </c>
      <c r="L29" s="5" t="s">
        <v>246</v>
      </c>
      <c r="M29" s="5" t="s">
        <v>556</v>
      </c>
      <c r="N29" s="5" t="s">
        <v>556</v>
      </c>
      <c r="O29" s="5" t="s">
        <v>556</v>
      </c>
      <c r="P29" s="5" t="s">
        <v>556</v>
      </c>
      <c r="Q29" s="5" t="s">
        <v>556</v>
      </c>
      <c r="R29" s="5">
        <v>1800</v>
      </c>
      <c r="S29" s="5">
        <v>15</v>
      </c>
      <c r="T29" s="5">
        <f>13*30</f>
        <v>390</v>
      </c>
      <c r="U29" s="5"/>
      <c r="V29" s="5"/>
      <c r="W29" s="5"/>
      <c r="X29" s="5">
        <f>23*30</f>
        <v>690</v>
      </c>
      <c r="Y29" s="5"/>
      <c r="Z29" s="5"/>
      <c r="AA29" s="5"/>
      <c r="AB29" s="5">
        <v>30</v>
      </c>
      <c r="AC29" s="5"/>
      <c r="AD29" s="5"/>
      <c r="AE29" s="5"/>
      <c r="AF29" s="5"/>
      <c r="AG29" s="5"/>
      <c r="AH29" s="5"/>
      <c r="AI29" s="5">
        <f t="shared" si="2"/>
        <v>1110</v>
      </c>
      <c r="AJ29" s="5">
        <v>1110</v>
      </c>
    </row>
    <row r="30" spans="1:36">
      <c r="A30" s="5">
        <v>27</v>
      </c>
      <c r="B30" s="5" t="s">
        <v>228</v>
      </c>
      <c r="C30" s="5" t="s">
        <v>522</v>
      </c>
      <c r="D30" s="5" t="s">
        <v>256</v>
      </c>
      <c r="E30" s="31" t="s">
        <v>467</v>
      </c>
      <c r="F30" s="31" t="s">
        <v>468</v>
      </c>
      <c r="G30" s="31">
        <v>7987684750</v>
      </c>
      <c r="H30" s="31" t="s">
        <v>119</v>
      </c>
      <c r="I30" s="31" t="s">
        <v>119</v>
      </c>
      <c r="J30" s="31" t="s">
        <v>106</v>
      </c>
      <c r="K30" s="5" t="s">
        <v>558</v>
      </c>
      <c r="L30" s="5" t="s">
        <v>246</v>
      </c>
      <c r="M30" s="5" t="s">
        <v>556</v>
      </c>
      <c r="N30" s="5" t="s">
        <v>556</v>
      </c>
      <c r="O30" s="5" t="s">
        <v>556</v>
      </c>
      <c r="P30" s="5" t="s">
        <v>556</v>
      </c>
      <c r="Q30" s="5" t="s">
        <v>556</v>
      </c>
      <c r="R30" s="5">
        <v>0</v>
      </c>
      <c r="S30" s="5">
        <v>5</v>
      </c>
      <c r="T30" s="5">
        <v>150</v>
      </c>
      <c r="U30" s="5"/>
      <c r="V30" s="5"/>
      <c r="W30" s="5"/>
      <c r="X30" s="5">
        <v>240</v>
      </c>
      <c r="Y30" s="5"/>
      <c r="Z30" s="5">
        <v>120</v>
      </c>
      <c r="AA30" s="5"/>
      <c r="AB30" s="5">
        <v>240</v>
      </c>
      <c r="AC30" s="5"/>
      <c r="AD30" s="5"/>
      <c r="AE30" s="5"/>
      <c r="AF30" s="5"/>
      <c r="AG30" s="5">
        <v>30</v>
      </c>
      <c r="AH30" s="5"/>
      <c r="AI30" s="5">
        <f t="shared" si="2"/>
        <v>780</v>
      </c>
      <c r="AJ30" s="5">
        <v>780</v>
      </c>
    </row>
    <row r="31" spans="1:36">
      <c r="A31" s="5">
        <v>28</v>
      </c>
      <c r="B31" s="5" t="s">
        <v>536</v>
      </c>
      <c r="C31" s="5" t="s">
        <v>109</v>
      </c>
      <c r="D31" s="5" t="s">
        <v>256</v>
      </c>
      <c r="E31" s="31" t="s">
        <v>490</v>
      </c>
      <c r="F31" s="31" t="s">
        <v>491</v>
      </c>
      <c r="G31" s="31">
        <v>7089926634</v>
      </c>
      <c r="H31" s="31" t="s">
        <v>191</v>
      </c>
      <c r="I31" s="31" t="s">
        <v>7</v>
      </c>
      <c r="J31" s="31" t="s">
        <v>106</v>
      </c>
      <c r="K31" s="5" t="s">
        <v>558</v>
      </c>
      <c r="L31" s="5" t="s">
        <v>246</v>
      </c>
      <c r="M31" s="5" t="s">
        <v>246</v>
      </c>
      <c r="N31" s="5" t="s">
        <v>246</v>
      </c>
      <c r="O31" s="5" t="s">
        <v>246</v>
      </c>
      <c r="P31" s="5" t="s">
        <v>556</v>
      </c>
      <c r="Q31" s="5" t="s">
        <v>556</v>
      </c>
      <c r="R31" s="5">
        <v>1500</v>
      </c>
      <c r="S31" s="5">
        <v>12</v>
      </c>
      <c r="T31" s="5">
        <v>660</v>
      </c>
      <c r="U31" s="5"/>
      <c r="V31" s="5">
        <v>150</v>
      </c>
      <c r="W31" s="5"/>
      <c r="X31" s="5">
        <v>150</v>
      </c>
      <c r="Y31" s="5"/>
      <c r="Z31" s="5"/>
      <c r="AA31" s="5"/>
      <c r="AB31" s="5">
        <v>90</v>
      </c>
      <c r="AC31" s="5"/>
      <c r="AD31" s="5"/>
      <c r="AE31" s="5"/>
      <c r="AF31" s="5"/>
      <c r="AG31" s="5"/>
      <c r="AH31" s="5"/>
      <c r="AI31" s="5">
        <f t="shared" si="2"/>
        <v>1050</v>
      </c>
      <c r="AJ31" s="5">
        <v>1050</v>
      </c>
    </row>
    <row r="32" spans="1:36">
      <c r="A32" s="5">
        <v>29</v>
      </c>
      <c r="B32" s="5" t="s">
        <v>228</v>
      </c>
      <c r="C32" s="5" t="s">
        <v>522</v>
      </c>
      <c r="D32" s="5" t="s">
        <v>255</v>
      </c>
      <c r="E32" s="31" t="s">
        <v>493</v>
      </c>
      <c r="F32" s="31" t="s">
        <v>496</v>
      </c>
      <c r="G32" s="31">
        <v>7697523341</v>
      </c>
      <c r="H32" s="31" t="s">
        <v>494</v>
      </c>
      <c r="I32" s="31" t="s">
        <v>112</v>
      </c>
      <c r="J32" s="31" t="s">
        <v>199</v>
      </c>
      <c r="K32" s="5" t="s">
        <v>555</v>
      </c>
      <c r="L32" s="5" t="s">
        <v>246</v>
      </c>
      <c r="M32" s="5" t="s">
        <v>556</v>
      </c>
      <c r="N32" s="5" t="s">
        <v>556</v>
      </c>
      <c r="O32" s="5" t="s">
        <v>556</v>
      </c>
      <c r="P32" s="5" t="s">
        <v>556</v>
      </c>
      <c r="Q32" s="5" t="s">
        <v>556</v>
      </c>
      <c r="R32" s="5">
        <v>0</v>
      </c>
      <c r="S32" s="5">
        <v>7</v>
      </c>
      <c r="T32" s="5">
        <v>30</v>
      </c>
      <c r="U32" s="5"/>
      <c r="V32" s="5"/>
      <c r="W32" s="5"/>
      <c r="X32" s="5">
        <v>30</v>
      </c>
      <c r="Y32" s="5"/>
      <c r="Z32" s="5">
        <v>30</v>
      </c>
      <c r="AA32" s="5"/>
      <c r="AB32" s="5"/>
      <c r="AC32" s="5"/>
      <c r="AD32" s="5"/>
      <c r="AE32" s="5"/>
      <c r="AF32" s="5"/>
      <c r="AG32" s="5"/>
      <c r="AH32" s="5"/>
      <c r="AI32" s="5">
        <f t="shared" si="2"/>
        <v>90</v>
      </c>
      <c r="AJ32" s="5">
        <v>90</v>
      </c>
    </row>
    <row r="33" spans="1:36">
      <c r="A33" s="5">
        <v>30</v>
      </c>
      <c r="B33" s="5" t="s">
        <v>228</v>
      </c>
      <c r="C33" s="5" t="s">
        <v>522</v>
      </c>
      <c r="D33" s="5" t="s">
        <v>255</v>
      </c>
      <c r="E33" s="31" t="s">
        <v>148</v>
      </c>
      <c r="F33" s="31" t="s">
        <v>341</v>
      </c>
      <c r="G33" s="31">
        <v>6265061892</v>
      </c>
      <c r="H33" s="31" t="s">
        <v>174</v>
      </c>
      <c r="I33" s="31" t="s">
        <v>174</v>
      </c>
      <c r="J33" s="31" t="s">
        <v>178</v>
      </c>
      <c r="K33" s="5" t="s">
        <v>555</v>
      </c>
      <c r="L33" s="5" t="s">
        <v>246</v>
      </c>
      <c r="M33" s="5" t="s">
        <v>246</v>
      </c>
      <c r="N33" s="5" t="s">
        <v>246</v>
      </c>
      <c r="O33" s="5" t="s">
        <v>246</v>
      </c>
      <c r="P33" s="5" t="s">
        <v>556</v>
      </c>
      <c r="Q33" s="5" t="s">
        <v>556</v>
      </c>
      <c r="R33" s="5">
        <v>1200</v>
      </c>
      <c r="S33" s="5">
        <v>6</v>
      </c>
      <c r="T33" s="5">
        <v>600</v>
      </c>
      <c r="U33" s="5"/>
      <c r="V33" s="5">
        <v>30</v>
      </c>
      <c r="W33" s="5"/>
      <c r="X33" s="5">
        <v>600</v>
      </c>
      <c r="Y33" s="5"/>
      <c r="Z33" s="5"/>
      <c r="AA33" s="5"/>
      <c r="AB33" s="5">
        <v>300</v>
      </c>
      <c r="AC33" s="5"/>
      <c r="AD33" s="5"/>
      <c r="AE33" s="5"/>
      <c r="AF33" s="5"/>
      <c r="AG33" s="5"/>
      <c r="AH33" s="5">
        <v>450</v>
      </c>
      <c r="AI33" s="5">
        <f t="shared" si="2"/>
        <v>1980</v>
      </c>
      <c r="AJ33" s="5">
        <v>1530</v>
      </c>
    </row>
    <row r="34" spans="1:36">
      <c r="A34" s="5">
        <v>31</v>
      </c>
      <c r="B34" s="5" t="s">
        <v>228</v>
      </c>
      <c r="C34" s="5" t="s">
        <v>522</v>
      </c>
      <c r="D34" s="5" t="s">
        <v>255</v>
      </c>
      <c r="E34" s="31" t="s">
        <v>153</v>
      </c>
      <c r="F34" s="31" t="s">
        <v>342</v>
      </c>
      <c r="G34" s="31">
        <v>8120970397</v>
      </c>
      <c r="H34" s="31" t="s">
        <v>180</v>
      </c>
      <c r="I34" s="31" t="s">
        <v>180</v>
      </c>
      <c r="J34" s="31" t="s">
        <v>178</v>
      </c>
      <c r="K34" s="5" t="s">
        <v>555</v>
      </c>
      <c r="L34" s="5" t="s">
        <v>246</v>
      </c>
      <c r="M34" s="5" t="s">
        <v>246</v>
      </c>
      <c r="N34" s="5" t="s">
        <v>246</v>
      </c>
      <c r="O34" s="5" t="s">
        <v>246</v>
      </c>
      <c r="P34" s="5" t="s">
        <v>556</v>
      </c>
      <c r="Q34" s="5" t="s">
        <v>556</v>
      </c>
      <c r="R34" s="5">
        <v>900</v>
      </c>
      <c r="S34" s="5">
        <v>10</v>
      </c>
      <c r="T34" s="5">
        <v>300</v>
      </c>
      <c r="U34" s="5"/>
      <c r="V34" s="5"/>
      <c r="W34" s="5"/>
      <c r="X34" s="5"/>
      <c r="Y34" s="5"/>
      <c r="Z34" s="5"/>
      <c r="AA34" s="5"/>
      <c r="AB34" s="5"/>
      <c r="AC34" s="5"/>
      <c r="AD34" s="5"/>
      <c r="AE34" s="5"/>
      <c r="AF34" s="5"/>
      <c r="AG34" s="5"/>
      <c r="AH34" s="5">
        <v>120</v>
      </c>
      <c r="AI34" s="5">
        <f t="shared" si="2"/>
        <v>420</v>
      </c>
      <c r="AJ34" s="5">
        <v>300</v>
      </c>
    </row>
    <row r="35" spans="1:36">
      <c r="A35" s="5">
        <v>32</v>
      </c>
      <c r="B35" s="5" t="s">
        <v>228</v>
      </c>
      <c r="C35" s="5" t="s">
        <v>522</v>
      </c>
      <c r="D35" s="5" t="s">
        <v>255</v>
      </c>
      <c r="E35" s="31" t="s">
        <v>157</v>
      </c>
      <c r="F35" s="31" t="s">
        <v>353</v>
      </c>
      <c r="G35" s="31">
        <v>9399517481</v>
      </c>
      <c r="H35" s="31" t="s">
        <v>186</v>
      </c>
      <c r="I35" s="31" t="s">
        <v>186</v>
      </c>
      <c r="J35" s="31" t="s">
        <v>178</v>
      </c>
      <c r="K35" s="5" t="s">
        <v>555</v>
      </c>
      <c r="L35" s="5" t="s">
        <v>246</v>
      </c>
      <c r="M35" s="5" t="s">
        <v>556</v>
      </c>
      <c r="N35" s="5" t="s">
        <v>556</v>
      </c>
      <c r="O35" s="5" t="s">
        <v>556</v>
      </c>
      <c r="P35" s="5" t="s">
        <v>556</v>
      </c>
      <c r="Q35" s="5" t="s">
        <v>556</v>
      </c>
      <c r="R35" s="5">
        <v>1200</v>
      </c>
      <c r="S35" s="5">
        <v>8</v>
      </c>
      <c r="T35" s="5">
        <v>120</v>
      </c>
      <c r="U35" s="5"/>
      <c r="V35" s="5"/>
      <c r="W35" s="5"/>
      <c r="X35" s="5"/>
      <c r="Y35" s="5"/>
      <c r="Z35" s="5"/>
      <c r="AA35" s="5"/>
      <c r="AB35" s="5"/>
      <c r="AC35" s="5"/>
      <c r="AD35" s="5"/>
      <c r="AE35" s="5"/>
      <c r="AF35" s="5"/>
      <c r="AG35" s="5"/>
      <c r="AH35" s="5"/>
      <c r="AI35" s="5">
        <f t="shared" si="2"/>
        <v>120</v>
      </c>
      <c r="AJ35" s="5">
        <v>120</v>
      </c>
    </row>
    <row r="36" spans="1:36">
      <c r="A36" s="5">
        <v>33</v>
      </c>
      <c r="B36" s="5" t="s">
        <v>228</v>
      </c>
      <c r="C36" s="5" t="s">
        <v>522</v>
      </c>
      <c r="D36" s="5" t="s">
        <v>255</v>
      </c>
      <c r="E36" s="31" t="s">
        <v>150</v>
      </c>
      <c r="F36" s="31" t="s">
        <v>363</v>
      </c>
      <c r="G36" s="31">
        <v>7000253632</v>
      </c>
      <c r="H36" s="31" t="s">
        <v>238</v>
      </c>
      <c r="I36" s="31" t="s">
        <v>177</v>
      </c>
      <c r="J36" s="31" t="s">
        <v>178</v>
      </c>
      <c r="K36" s="5" t="s">
        <v>555</v>
      </c>
      <c r="L36" s="5" t="s">
        <v>246</v>
      </c>
      <c r="M36" s="5" t="s">
        <v>246</v>
      </c>
      <c r="N36" s="5" t="s">
        <v>246</v>
      </c>
      <c r="O36" s="5" t="s">
        <v>246</v>
      </c>
      <c r="P36" s="5" t="s">
        <v>556</v>
      </c>
      <c r="Q36" s="5" t="s">
        <v>556</v>
      </c>
      <c r="R36" s="5">
        <v>2000</v>
      </c>
      <c r="S36" s="5">
        <v>20</v>
      </c>
      <c r="T36" s="5">
        <f>78*30</f>
        <v>2340</v>
      </c>
      <c r="U36" s="5">
        <v>30</v>
      </c>
      <c r="V36" s="5"/>
      <c r="W36" s="5"/>
      <c r="X36" s="5">
        <v>570</v>
      </c>
      <c r="Y36" s="5"/>
      <c r="Z36" s="5"/>
      <c r="AA36" s="5"/>
      <c r="AB36" s="5">
        <v>900</v>
      </c>
      <c r="AC36" s="5"/>
      <c r="AD36" s="5"/>
      <c r="AE36" s="5"/>
      <c r="AF36" s="5"/>
      <c r="AG36" s="5"/>
      <c r="AH36" s="5">
        <v>300</v>
      </c>
      <c r="AI36" s="5">
        <f t="shared" ref="AI36:AI97" si="3">SUM(T36:AH36)</f>
        <v>4140</v>
      </c>
      <c r="AJ36" s="5">
        <v>3840</v>
      </c>
    </row>
    <row r="37" spans="1:36">
      <c r="A37" s="5">
        <v>34</v>
      </c>
      <c r="B37" s="5" t="s">
        <v>228</v>
      </c>
      <c r="C37" s="5" t="s">
        <v>522</v>
      </c>
      <c r="D37" s="5" t="s">
        <v>255</v>
      </c>
      <c r="E37" s="31" t="s">
        <v>151</v>
      </c>
      <c r="F37" s="31" t="s">
        <v>366</v>
      </c>
      <c r="G37" s="31">
        <v>7999917237</v>
      </c>
      <c r="H37" s="31" t="s">
        <v>334</v>
      </c>
      <c r="I37" s="31" t="s">
        <v>334</v>
      </c>
      <c r="J37" s="31" t="s">
        <v>178</v>
      </c>
      <c r="K37" s="5" t="s">
        <v>555</v>
      </c>
      <c r="L37" s="5" t="s">
        <v>246</v>
      </c>
      <c r="M37" s="5" t="s">
        <v>246</v>
      </c>
      <c r="N37" s="5" t="s">
        <v>246</v>
      </c>
      <c r="O37" s="5" t="s">
        <v>246</v>
      </c>
      <c r="P37" s="5" t="s">
        <v>556</v>
      </c>
      <c r="Q37" s="5" t="s">
        <v>556</v>
      </c>
      <c r="R37" s="5">
        <v>1200</v>
      </c>
      <c r="S37" s="5">
        <v>5</v>
      </c>
      <c r="T37" s="5">
        <v>870</v>
      </c>
      <c r="U37" s="5">
        <v>30</v>
      </c>
      <c r="V37" s="5">
        <v>210</v>
      </c>
      <c r="W37" s="5"/>
      <c r="X37" s="5">
        <v>660</v>
      </c>
      <c r="Y37" s="5">
        <v>60</v>
      </c>
      <c r="Z37" s="5">
        <v>30</v>
      </c>
      <c r="AA37" s="5"/>
      <c r="AB37" s="5">
        <v>30</v>
      </c>
      <c r="AC37" s="5"/>
      <c r="AD37" s="5"/>
      <c r="AE37" s="5"/>
      <c r="AF37" s="5"/>
      <c r="AG37" s="5"/>
      <c r="AH37" s="5"/>
      <c r="AI37" s="5">
        <f t="shared" si="3"/>
        <v>1890</v>
      </c>
      <c r="AJ37" s="5">
        <v>1890</v>
      </c>
    </row>
    <row r="38" spans="1:36">
      <c r="A38" s="5">
        <v>35</v>
      </c>
      <c r="B38" s="5" t="s">
        <v>228</v>
      </c>
      <c r="C38" s="5" t="s">
        <v>522</v>
      </c>
      <c r="D38" s="5" t="s">
        <v>255</v>
      </c>
      <c r="E38" s="31" t="s">
        <v>337</v>
      </c>
      <c r="F38" s="31" t="s">
        <v>372</v>
      </c>
      <c r="G38" s="31">
        <v>9575952951</v>
      </c>
      <c r="H38" s="31" t="s">
        <v>176</v>
      </c>
      <c r="I38" s="31" t="s">
        <v>176</v>
      </c>
      <c r="J38" s="31" t="s">
        <v>178</v>
      </c>
      <c r="K38" s="5" t="s">
        <v>555</v>
      </c>
      <c r="L38" s="5" t="s">
        <v>246</v>
      </c>
      <c r="M38" s="5" t="s">
        <v>246</v>
      </c>
      <c r="N38" s="5" t="s">
        <v>246</v>
      </c>
      <c r="O38" s="5" t="s">
        <v>246</v>
      </c>
      <c r="P38" s="5" t="s">
        <v>556</v>
      </c>
      <c r="Q38" s="5" t="s">
        <v>556</v>
      </c>
      <c r="R38" s="5">
        <v>1800</v>
      </c>
      <c r="S38" s="5">
        <v>12</v>
      </c>
      <c r="T38" s="5">
        <v>30</v>
      </c>
      <c r="U38" s="5"/>
      <c r="V38" s="5"/>
      <c r="W38" s="5"/>
      <c r="X38" s="5">
        <v>30</v>
      </c>
      <c r="Y38" s="5"/>
      <c r="Z38" s="5"/>
      <c r="AA38" s="5"/>
      <c r="AB38" s="5">
        <v>60</v>
      </c>
      <c r="AC38" s="5">
        <v>30</v>
      </c>
      <c r="AD38" s="5"/>
      <c r="AE38" s="5"/>
      <c r="AF38" s="5"/>
      <c r="AG38" s="5"/>
      <c r="AH38" s="5"/>
      <c r="AI38" s="5">
        <f t="shared" si="3"/>
        <v>150</v>
      </c>
      <c r="AJ38" s="5">
        <v>150</v>
      </c>
    </row>
    <row r="39" spans="1:36">
      <c r="A39" s="5">
        <v>36</v>
      </c>
      <c r="B39" s="5" t="s">
        <v>228</v>
      </c>
      <c r="C39" s="5" t="s">
        <v>522</v>
      </c>
      <c r="D39" s="5" t="s">
        <v>255</v>
      </c>
      <c r="E39" s="31" t="s">
        <v>338</v>
      </c>
      <c r="F39" s="31" t="s">
        <v>373</v>
      </c>
      <c r="G39" s="31">
        <v>8959156341</v>
      </c>
      <c r="H39" s="31" t="s">
        <v>339</v>
      </c>
      <c r="I39" s="31" t="s">
        <v>339</v>
      </c>
      <c r="J39" s="31" t="s">
        <v>178</v>
      </c>
      <c r="K39" s="5" t="s">
        <v>555</v>
      </c>
      <c r="L39" s="5" t="s">
        <v>246</v>
      </c>
      <c r="M39" s="5" t="s">
        <v>246</v>
      </c>
      <c r="N39" s="5" t="s">
        <v>246</v>
      </c>
      <c r="O39" s="5" t="s">
        <v>246</v>
      </c>
      <c r="P39" s="5" t="s">
        <v>556</v>
      </c>
      <c r="Q39" s="5" t="s">
        <v>556</v>
      </c>
      <c r="R39" s="5">
        <v>1800</v>
      </c>
      <c r="S39" s="5">
        <v>20</v>
      </c>
      <c r="T39" s="5">
        <v>750</v>
      </c>
      <c r="U39" s="5"/>
      <c r="V39" s="5"/>
      <c r="W39" s="5"/>
      <c r="X39" s="5">
        <v>240</v>
      </c>
      <c r="Y39" s="5"/>
      <c r="Z39" s="5"/>
      <c r="AA39" s="5"/>
      <c r="AB39" s="5">
        <v>210</v>
      </c>
      <c r="AC39" s="5"/>
      <c r="AD39" s="5"/>
      <c r="AE39" s="5"/>
      <c r="AF39" s="5"/>
      <c r="AG39" s="5"/>
      <c r="AH39" s="5">
        <v>300</v>
      </c>
      <c r="AI39" s="5">
        <f t="shared" si="3"/>
        <v>1500</v>
      </c>
      <c r="AJ39" s="5">
        <v>1200</v>
      </c>
    </row>
    <row r="40" spans="1:36">
      <c r="A40" s="5">
        <v>37</v>
      </c>
      <c r="B40" s="5" t="s">
        <v>228</v>
      </c>
      <c r="C40" s="5" t="s">
        <v>522</v>
      </c>
      <c r="D40" s="5" t="s">
        <v>255</v>
      </c>
      <c r="E40" s="31" t="s">
        <v>397</v>
      </c>
      <c r="F40" s="31" t="s">
        <v>401</v>
      </c>
      <c r="G40" s="31">
        <v>9617601672</v>
      </c>
      <c r="H40" s="31" t="s">
        <v>190</v>
      </c>
      <c r="I40" s="31" t="s">
        <v>190</v>
      </c>
      <c r="J40" s="31" t="s">
        <v>178</v>
      </c>
      <c r="K40" s="5" t="s">
        <v>555</v>
      </c>
      <c r="L40" s="5" t="s">
        <v>246</v>
      </c>
      <c r="M40" s="5" t="s">
        <v>246</v>
      </c>
      <c r="N40" s="5" t="s">
        <v>246</v>
      </c>
      <c r="O40" s="5" t="s">
        <v>246</v>
      </c>
      <c r="P40" s="5" t="s">
        <v>556</v>
      </c>
      <c r="Q40" s="5" t="s">
        <v>556</v>
      </c>
      <c r="R40" s="5">
        <v>1200</v>
      </c>
      <c r="S40" s="5">
        <v>12</v>
      </c>
      <c r="T40" s="5">
        <v>150</v>
      </c>
      <c r="U40" s="5"/>
      <c r="V40" s="5"/>
      <c r="W40" s="5"/>
      <c r="X40" s="5"/>
      <c r="Y40" s="5"/>
      <c r="Z40" s="5"/>
      <c r="AA40" s="5"/>
      <c r="AB40" s="5"/>
      <c r="AC40" s="5"/>
      <c r="AD40" s="5"/>
      <c r="AE40" s="5"/>
      <c r="AF40" s="5"/>
      <c r="AG40" s="5"/>
      <c r="AH40" s="5"/>
      <c r="AI40" s="5">
        <f t="shared" si="3"/>
        <v>150</v>
      </c>
      <c r="AJ40" s="5">
        <v>150</v>
      </c>
    </row>
    <row r="41" spans="1:36">
      <c r="A41" s="5">
        <v>38</v>
      </c>
      <c r="B41" s="5" t="s">
        <v>228</v>
      </c>
      <c r="C41" s="5" t="s">
        <v>522</v>
      </c>
      <c r="D41" s="5" t="s">
        <v>255</v>
      </c>
      <c r="E41" s="31" t="s">
        <v>156</v>
      </c>
      <c r="F41" s="31" t="s">
        <v>406</v>
      </c>
      <c r="G41" s="31">
        <v>9009538440</v>
      </c>
      <c r="H41" s="31" t="s">
        <v>185</v>
      </c>
      <c r="I41" s="31" t="s">
        <v>185</v>
      </c>
      <c r="J41" s="31" t="s">
        <v>178</v>
      </c>
      <c r="K41" s="5" t="s">
        <v>555</v>
      </c>
      <c r="L41" s="5" t="s">
        <v>246</v>
      </c>
      <c r="M41" s="5" t="s">
        <v>246</v>
      </c>
      <c r="N41" s="5" t="s">
        <v>246</v>
      </c>
      <c r="O41" s="5" t="s">
        <v>246</v>
      </c>
      <c r="P41" s="5" t="s">
        <v>556</v>
      </c>
      <c r="Q41" s="5" t="s">
        <v>556</v>
      </c>
      <c r="R41" s="5">
        <v>3000</v>
      </c>
      <c r="S41" s="5">
        <v>22</v>
      </c>
      <c r="T41" s="5">
        <v>2490</v>
      </c>
      <c r="U41" s="5">
        <v>120</v>
      </c>
      <c r="V41" s="5"/>
      <c r="W41" s="5"/>
      <c r="X41" s="5">
        <v>810</v>
      </c>
      <c r="Y41" s="5">
        <v>30</v>
      </c>
      <c r="Z41" s="5"/>
      <c r="AA41" s="5"/>
      <c r="AB41" s="5">
        <v>240</v>
      </c>
      <c r="AC41" s="5">
        <v>30</v>
      </c>
      <c r="AD41" s="5"/>
      <c r="AE41" s="5"/>
      <c r="AF41" s="5"/>
      <c r="AG41" s="5"/>
      <c r="AH41" s="5">
        <v>300</v>
      </c>
      <c r="AI41" s="5">
        <f t="shared" si="3"/>
        <v>4020</v>
      </c>
      <c r="AJ41" s="5">
        <v>3930</v>
      </c>
    </row>
    <row r="42" spans="1:36">
      <c r="A42" s="5">
        <v>39</v>
      </c>
      <c r="B42" s="5" t="s">
        <v>228</v>
      </c>
      <c r="C42" s="5" t="s">
        <v>522</v>
      </c>
      <c r="D42" s="5" t="s">
        <v>255</v>
      </c>
      <c r="E42" s="31" t="s">
        <v>162</v>
      </c>
      <c r="F42" s="31" t="s">
        <v>411</v>
      </c>
      <c r="G42" s="31">
        <v>9926728208</v>
      </c>
      <c r="H42" s="31" t="s">
        <v>185</v>
      </c>
      <c r="I42" s="31" t="s">
        <v>185</v>
      </c>
      <c r="J42" s="31" t="s">
        <v>178</v>
      </c>
      <c r="K42" s="5" t="s">
        <v>555</v>
      </c>
      <c r="L42" s="5" t="s">
        <v>246</v>
      </c>
      <c r="M42" s="5" t="s">
        <v>246</v>
      </c>
      <c r="N42" s="5" t="s">
        <v>246</v>
      </c>
      <c r="O42" s="5" t="s">
        <v>246</v>
      </c>
      <c r="P42" s="5" t="s">
        <v>556</v>
      </c>
      <c r="Q42" s="5" t="s">
        <v>556</v>
      </c>
      <c r="R42" s="5">
        <v>3000</v>
      </c>
      <c r="S42" s="5">
        <v>25</v>
      </c>
      <c r="T42" s="5">
        <v>1800</v>
      </c>
      <c r="U42" s="5">
        <v>600</v>
      </c>
      <c r="V42" s="5">
        <v>150</v>
      </c>
      <c r="W42" s="5">
        <v>300</v>
      </c>
      <c r="X42" s="5">
        <f>16*30</f>
        <v>480</v>
      </c>
      <c r="Y42" s="5">
        <v>180</v>
      </c>
      <c r="Z42" s="5">
        <v>300</v>
      </c>
      <c r="AA42" s="5"/>
      <c r="AB42" s="5">
        <f>27*30</f>
        <v>810</v>
      </c>
      <c r="AC42" s="5">
        <v>300</v>
      </c>
      <c r="AD42" s="5"/>
      <c r="AE42" s="5"/>
      <c r="AF42" s="5"/>
      <c r="AG42" s="5"/>
      <c r="AH42" s="5">
        <v>450</v>
      </c>
      <c r="AI42" s="5">
        <f t="shared" si="3"/>
        <v>5370</v>
      </c>
      <c r="AJ42" s="5">
        <v>5250</v>
      </c>
    </row>
    <row r="43" spans="1:36">
      <c r="A43" s="5">
        <v>40</v>
      </c>
      <c r="B43" s="5" t="s">
        <v>228</v>
      </c>
      <c r="C43" s="5" t="s">
        <v>522</v>
      </c>
      <c r="D43" s="5" t="s">
        <v>255</v>
      </c>
      <c r="E43" s="31" t="s">
        <v>151</v>
      </c>
      <c r="F43" s="31" t="s">
        <v>415</v>
      </c>
      <c r="G43" s="31">
        <v>9753565396</v>
      </c>
      <c r="H43" s="31" t="s">
        <v>400</v>
      </c>
      <c r="I43" s="31" t="s">
        <v>400</v>
      </c>
      <c r="J43" s="31" t="s">
        <v>178</v>
      </c>
      <c r="K43" s="5" t="s">
        <v>555</v>
      </c>
      <c r="L43" s="5" t="s">
        <v>246</v>
      </c>
      <c r="M43" s="5" t="s">
        <v>556</v>
      </c>
      <c r="N43" s="5" t="s">
        <v>556</v>
      </c>
      <c r="O43" s="5" t="s">
        <v>556</v>
      </c>
      <c r="P43" s="5" t="s">
        <v>556</v>
      </c>
      <c r="Q43" s="5" t="s">
        <v>556</v>
      </c>
      <c r="R43" s="5">
        <v>900</v>
      </c>
      <c r="S43" s="5">
        <v>5</v>
      </c>
      <c r="T43" s="5">
        <v>150</v>
      </c>
      <c r="U43" s="5"/>
      <c r="V43" s="5"/>
      <c r="W43" s="5"/>
      <c r="X43" s="5"/>
      <c r="Y43" s="5"/>
      <c r="Z43" s="5"/>
      <c r="AA43" s="5"/>
      <c r="AB43" s="5"/>
      <c r="AC43" s="5"/>
      <c r="AD43" s="5"/>
      <c r="AE43" s="5"/>
      <c r="AF43" s="5"/>
      <c r="AG43" s="5"/>
      <c r="AH43" s="5"/>
      <c r="AI43" s="5">
        <f t="shared" si="3"/>
        <v>150</v>
      </c>
      <c r="AJ43" s="5">
        <v>150</v>
      </c>
    </row>
    <row r="44" spans="1:36">
      <c r="A44" s="5">
        <v>41</v>
      </c>
      <c r="B44" s="5" t="s">
        <v>228</v>
      </c>
      <c r="C44" s="5" t="s">
        <v>522</v>
      </c>
      <c r="D44" s="5" t="s">
        <v>255</v>
      </c>
      <c r="E44" s="31" t="s">
        <v>433</v>
      </c>
      <c r="F44" s="31" t="s">
        <v>435</v>
      </c>
      <c r="G44" s="31">
        <v>7828306449</v>
      </c>
      <c r="H44" s="31" t="s">
        <v>185</v>
      </c>
      <c r="I44" s="31" t="s">
        <v>185</v>
      </c>
      <c r="J44" s="31" t="s">
        <v>178</v>
      </c>
      <c r="K44" s="5" t="s">
        <v>558</v>
      </c>
      <c r="L44" s="5" t="s">
        <v>246</v>
      </c>
      <c r="M44" s="5" t="s">
        <v>246</v>
      </c>
      <c r="N44" s="5" t="s">
        <v>246</v>
      </c>
      <c r="O44" s="5" t="s">
        <v>246</v>
      </c>
      <c r="P44" s="5" t="s">
        <v>556</v>
      </c>
      <c r="Q44" s="5" t="s">
        <v>556</v>
      </c>
      <c r="R44" s="5">
        <v>1500</v>
      </c>
      <c r="S44" s="5">
        <v>15</v>
      </c>
      <c r="T44" s="5">
        <v>1800</v>
      </c>
      <c r="U44" s="5"/>
      <c r="V44" s="5">
        <v>240</v>
      </c>
      <c r="W44" s="5"/>
      <c r="X44" s="5">
        <v>660</v>
      </c>
      <c r="Y44" s="5">
        <v>120</v>
      </c>
      <c r="Z44" s="5"/>
      <c r="AA44" s="5"/>
      <c r="AB44" s="5"/>
      <c r="AC44" s="5"/>
      <c r="AD44" s="5"/>
      <c r="AE44" s="5"/>
      <c r="AF44" s="5"/>
      <c r="AG44" s="5"/>
      <c r="AH44" s="5">
        <v>300</v>
      </c>
      <c r="AI44" s="5">
        <f t="shared" si="3"/>
        <v>3120</v>
      </c>
      <c r="AJ44" s="5">
        <v>2820</v>
      </c>
    </row>
    <row r="45" spans="1:36">
      <c r="A45" s="5">
        <v>42</v>
      </c>
      <c r="B45" s="5" t="s">
        <v>228</v>
      </c>
      <c r="C45" s="5" t="s">
        <v>522</v>
      </c>
      <c r="D45" s="5" t="s">
        <v>255</v>
      </c>
      <c r="E45" s="31" t="s">
        <v>438</v>
      </c>
      <c r="F45" s="31" t="s">
        <v>440</v>
      </c>
      <c r="G45" s="31">
        <v>8641057717</v>
      </c>
      <c r="H45" s="31" t="s">
        <v>439</v>
      </c>
      <c r="I45" s="31" t="s">
        <v>185</v>
      </c>
      <c r="J45" s="31" t="s">
        <v>178</v>
      </c>
      <c r="K45" s="5" t="s">
        <v>555</v>
      </c>
      <c r="L45" s="5" t="s">
        <v>246</v>
      </c>
      <c r="M45" s="5" t="s">
        <v>556</v>
      </c>
      <c r="N45" s="5" t="s">
        <v>556</v>
      </c>
      <c r="O45" s="5" t="s">
        <v>556</v>
      </c>
      <c r="P45" s="5" t="s">
        <v>556</v>
      </c>
      <c r="Q45" s="5" t="s">
        <v>556</v>
      </c>
      <c r="R45" s="5">
        <v>1200</v>
      </c>
      <c r="S45" s="5">
        <v>5</v>
      </c>
      <c r="T45" s="5">
        <v>90</v>
      </c>
      <c r="U45" s="5"/>
      <c r="V45" s="5"/>
      <c r="W45" s="5"/>
      <c r="X45" s="5"/>
      <c r="Y45" s="5"/>
      <c r="Z45" s="5"/>
      <c r="AA45" s="5"/>
      <c r="AB45" s="5"/>
      <c r="AC45" s="5"/>
      <c r="AD45" s="5"/>
      <c r="AE45" s="5"/>
      <c r="AF45" s="5"/>
      <c r="AG45" s="5"/>
      <c r="AH45" s="5"/>
      <c r="AI45" s="5">
        <f t="shared" si="3"/>
        <v>90</v>
      </c>
      <c r="AJ45" s="5">
        <v>90</v>
      </c>
    </row>
    <row r="46" spans="1:36">
      <c r="A46" s="5">
        <v>43</v>
      </c>
      <c r="B46" s="5" t="s">
        <v>228</v>
      </c>
      <c r="C46" s="5" t="s">
        <v>522</v>
      </c>
      <c r="D46" s="5" t="s">
        <v>255</v>
      </c>
      <c r="E46" s="31" t="s">
        <v>169</v>
      </c>
      <c r="F46" s="31" t="s">
        <v>441</v>
      </c>
      <c r="G46" s="31">
        <v>9754354718</v>
      </c>
      <c r="H46" s="31" t="s">
        <v>196</v>
      </c>
      <c r="I46" s="31" t="s">
        <v>178</v>
      </c>
      <c r="J46" s="31" t="s">
        <v>203</v>
      </c>
      <c r="K46" s="5" t="s">
        <v>555</v>
      </c>
      <c r="L46" s="5" t="s">
        <v>246</v>
      </c>
      <c r="M46" s="5" t="s">
        <v>246</v>
      </c>
      <c r="N46" s="5" t="s">
        <v>246</v>
      </c>
      <c r="O46" s="5" t="s">
        <v>246</v>
      </c>
      <c r="P46" s="5" t="s">
        <v>556</v>
      </c>
      <c r="Q46" s="5" t="s">
        <v>556</v>
      </c>
      <c r="R46" s="5">
        <v>1200</v>
      </c>
      <c r="S46" s="5">
        <v>10</v>
      </c>
      <c r="T46" s="5">
        <v>150</v>
      </c>
      <c r="U46" s="5"/>
      <c r="V46" s="5"/>
      <c r="W46" s="5"/>
      <c r="X46" s="5"/>
      <c r="Y46" s="5"/>
      <c r="Z46" s="5"/>
      <c r="AA46" s="5"/>
      <c r="AB46" s="5"/>
      <c r="AC46" s="5"/>
      <c r="AD46" s="5"/>
      <c r="AE46" s="5"/>
      <c r="AF46" s="5"/>
      <c r="AG46" s="5"/>
      <c r="AH46" s="5"/>
      <c r="AI46" s="5">
        <f t="shared" si="3"/>
        <v>150</v>
      </c>
      <c r="AJ46" s="5">
        <v>150</v>
      </c>
    </row>
    <row r="47" spans="1:36">
      <c r="A47" s="5">
        <v>44</v>
      </c>
      <c r="B47" s="5" t="s">
        <v>228</v>
      </c>
      <c r="C47" s="5" t="s">
        <v>522</v>
      </c>
      <c r="D47" s="5" t="s">
        <v>255</v>
      </c>
      <c r="E47" s="31" t="s">
        <v>454</v>
      </c>
      <c r="F47" s="31" t="s">
        <v>456</v>
      </c>
      <c r="G47" s="31">
        <v>7987968677</v>
      </c>
      <c r="H47" s="31" t="s">
        <v>455</v>
      </c>
      <c r="I47" s="31" t="s">
        <v>178</v>
      </c>
      <c r="J47" s="31" t="s">
        <v>178</v>
      </c>
      <c r="K47" s="5" t="s">
        <v>555</v>
      </c>
      <c r="L47" s="5" t="s">
        <v>246</v>
      </c>
      <c r="M47" s="5" t="s">
        <v>246</v>
      </c>
      <c r="N47" s="5" t="s">
        <v>246</v>
      </c>
      <c r="O47" s="5" t="s">
        <v>246</v>
      </c>
      <c r="P47" s="5" t="s">
        <v>556</v>
      </c>
      <c r="Q47" s="5" t="s">
        <v>556</v>
      </c>
      <c r="R47" s="5">
        <v>1800</v>
      </c>
      <c r="S47" s="5">
        <v>15</v>
      </c>
      <c r="T47" s="5">
        <v>300</v>
      </c>
      <c r="U47" s="5"/>
      <c r="V47" s="5">
        <v>60</v>
      </c>
      <c r="W47" s="5"/>
      <c r="X47" s="5">
        <v>300</v>
      </c>
      <c r="Y47" s="5"/>
      <c r="Z47" s="5">
        <v>30</v>
      </c>
      <c r="AA47" s="5"/>
      <c r="AB47" s="5">
        <v>360</v>
      </c>
      <c r="AC47" s="5"/>
      <c r="AD47" s="5"/>
      <c r="AE47" s="5"/>
      <c r="AF47" s="5"/>
      <c r="AG47" s="5"/>
      <c r="AH47" s="5">
        <v>120</v>
      </c>
      <c r="AI47" s="5">
        <f t="shared" si="3"/>
        <v>1170</v>
      </c>
      <c r="AJ47" s="5">
        <v>1050</v>
      </c>
    </row>
    <row r="48" spans="1:36">
      <c r="A48" s="5">
        <v>45</v>
      </c>
      <c r="B48" s="5" t="s">
        <v>531</v>
      </c>
      <c r="C48" s="5" t="s">
        <v>160</v>
      </c>
      <c r="D48" s="5" t="s">
        <v>255</v>
      </c>
      <c r="E48" s="31" t="s">
        <v>459</v>
      </c>
      <c r="F48" s="31" t="s">
        <v>461</v>
      </c>
      <c r="G48" s="31">
        <v>8815018723</v>
      </c>
      <c r="H48" s="31" t="s">
        <v>190</v>
      </c>
      <c r="I48" s="31" t="s">
        <v>177</v>
      </c>
      <c r="J48" s="31" t="s">
        <v>178</v>
      </c>
      <c r="K48" s="5" t="s">
        <v>555</v>
      </c>
      <c r="L48" s="5" t="s">
        <v>246</v>
      </c>
      <c r="M48" s="5" t="s">
        <v>556</v>
      </c>
      <c r="N48" s="5" t="s">
        <v>556</v>
      </c>
      <c r="O48" s="5" t="s">
        <v>556</v>
      </c>
      <c r="P48" s="5" t="s">
        <v>556</v>
      </c>
      <c r="Q48" s="5" t="s">
        <v>556</v>
      </c>
      <c r="R48" s="5">
        <v>0</v>
      </c>
      <c r="S48" s="5">
        <v>5</v>
      </c>
      <c r="T48" s="5">
        <f>18*30</f>
        <v>540</v>
      </c>
      <c r="U48" s="5"/>
      <c r="V48" s="5">
        <v>150</v>
      </c>
      <c r="W48" s="5"/>
      <c r="X48" s="5">
        <v>810</v>
      </c>
      <c r="Y48" s="5">
        <v>60</v>
      </c>
      <c r="Z48" s="5">
        <v>30</v>
      </c>
      <c r="AA48" s="5"/>
      <c r="AB48" s="5">
        <v>540</v>
      </c>
      <c r="AC48" s="5"/>
      <c r="AD48" s="5"/>
      <c r="AE48" s="5"/>
      <c r="AF48" s="5"/>
      <c r="AG48" s="5"/>
      <c r="AH48" s="5"/>
      <c r="AI48" s="5">
        <f t="shared" si="3"/>
        <v>2130</v>
      </c>
      <c r="AJ48" s="5">
        <v>2130</v>
      </c>
    </row>
    <row r="49" spans="1:36">
      <c r="A49" s="5">
        <v>46</v>
      </c>
      <c r="B49" s="5" t="s">
        <v>228</v>
      </c>
      <c r="C49" s="5" t="s">
        <v>522</v>
      </c>
      <c r="D49" s="5" t="s">
        <v>255</v>
      </c>
      <c r="E49" s="31" t="s">
        <v>170</v>
      </c>
      <c r="F49" s="31" t="s">
        <v>481</v>
      </c>
      <c r="G49" s="31">
        <v>8602683913</v>
      </c>
      <c r="H49" s="31" t="s">
        <v>95</v>
      </c>
      <c r="I49" s="31" t="s">
        <v>475</v>
      </c>
      <c r="J49" s="31" t="s">
        <v>178</v>
      </c>
      <c r="K49" s="5" t="s">
        <v>558</v>
      </c>
      <c r="L49" s="5" t="s">
        <v>246</v>
      </c>
      <c r="M49" s="5" t="s">
        <v>246</v>
      </c>
      <c r="N49" s="5" t="s">
        <v>246</v>
      </c>
      <c r="O49" s="5" t="s">
        <v>246</v>
      </c>
      <c r="P49" s="5" t="s">
        <v>556</v>
      </c>
      <c r="Q49" s="5" t="s">
        <v>556</v>
      </c>
      <c r="R49" s="5">
        <v>900</v>
      </c>
      <c r="S49" s="5">
        <v>12</v>
      </c>
      <c r="T49" s="5">
        <v>960</v>
      </c>
      <c r="U49" s="5"/>
      <c r="V49" s="5"/>
      <c r="W49" s="5"/>
      <c r="X49" s="5">
        <v>30</v>
      </c>
      <c r="Y49" s="5"/>
      <c r="Z49" s="5"/>
      <c r="AA49" s="5"/>
      <c r="AB49" s="5">
        <v>30</v>
      </c>
      <c r="AC49" s="5"/>
      <c r="AD49" s="5"/>
      <c r="AE49" s="5"/>
      <c r="AF49" s="5"/>
      <c r="AG49" s="5"/>
      <c r="AH49" s="5"/>
      <c r="AI49" s="5">
        <f t="shared" si="3"/>
        <v>1020</v>
      </c>
      <c r="AJ49" s="5">
        <v>1020</v>
      </c>
    </row>
    <row r="50" spans="1:36">
      <c r="A50" s="5">
        <v>47</v>
      </c>
      <c r="B50" s="5" t="s">
        <v>228</v>
      </c>
      <c r="C50" s="5" t="s">
        <v>522</v>
      </c>
      <c r="D50" s="5" t="s">
        <v>255</v>
      </c>
      <c r="E50" s="31" t="s">
        <v>478</v>
      </c>
      <c r="F50" s="31" t="s">
        <v>483</v>
      </c>
      <c r="G50" s="31">
        <v>6263881697</v>
      </c>
      <c r="H50" s="31" t="s">
        <v>479</v>
      </c>
      <c r="I50" s="31" t="s">
        <v>177</v>
      </c>
      <c r="J50" s="31" t="s">
        <v>178</v>
      </c>
      <c r="K50" s="5" t="s">
        <v>558</v>
      </c>
      <c r="L50" s="5" t="s">
        <v>246</v>
      </c>
      <c r="M50" s="5" t="s">
        <v>246</v>
      </c>
      <c r="N50" s="5" t="s">
        <v>246</v>
      </c>
      <c r="O50" s="5" t="s">
        <v>246</v>
      </c>
      <c r="P50" s="5" t="s">
        <v>556</v>
      </c>
      <c r="Q50" s="5" t="s">
        <v>556</v>
      </c>
      <c r="R50" s="5">
        <v>1500</v>
      </c>
      <c r="S50" s="5">
        <v>15</v>
      </c>
      <c r="T50" s="5"/>
      <c r="U50" s="5"/>
      <c r="V50" s="5"/>
      <c r="W50" s="5"/>
      <c r="X50" s="5">
        <v>1200</v>
      </c>
      <c r="Y50" s="5"/>
      <c r="Z50" s="5"/>
      <c r="AA50" s="5"/>
      <c r="AB50" s="5"/>
      <c r="AC50" s="5"/>
      <c r="AD50" s="5"/>
      <c r="AE50" s="5"/>
      <c r="AF50" s="5"/>
      <c r="AG50" s="5"/>
      <c r="AH50" s="5"/>
      <c r="AI50" s="5">
        <f t="shared" si="3"/>
        <v>1200</v>
      </c>
      <c r="AJ50" s="5">
        <v>1200</v>
      </c>
    </row>
    <row r="51" spans="1:36">
      <c r="A51" s="5">
        <v>48</v>
      </c>
      <c r="B51" s="5" t="s">
        <v>228</v>
      </c>
      <c r="C51" s="5" t="s">
        <v>522</v>
      </c>
      <c r="D51" s="5" t="s">
        <v>255</v>
      </c>
      <c r="E51" s="80" t="s">
        <v>165</v>
      </c>
      <c r="F51" s="84" t="s">
        <v>560</v>
      </c>
      <c r="G51" s="84">
        <v>9977002180</v>
      </c>
      <c r="H51" s="5" t="s">
        <v>400</v>
      </c>
      <c r="I51" s="5" t="s">
        <v>185</v>
      </c>
      <c r="J51" s="5" t="s">
        <v>178</v>
      </c>
      <c r="K51" s="5" t="s">
        <v>558</v>
      </c>
      <c r="L51" s="5" t="s">
        <v>556</v>
      </c>
      <c r="M51" s="5" t="s">
        <v>246</v>
      </c>
      <c r="N51" s="5" t="s">
        <v>246</v>
      </c>
      <c r="O51" s="5" t="s">
        <v>246</v>
      </c>
      <c r="P51" s="5" t="s">
        <v>556</v>
      </c>
      <c r="Q51" s="5" t="s">
        <v>556</v>
      </c>
      <c r="R51" s="5">
        <v>600</v>
      </c>
      <c r="S51" s="5">
        <v>8</v>
      </c>
      <c r="T51" s="5">
        <v>174</v>
      </c>
      <c r="U51" s="5"/>
      <c r="V51" s="5"/>
      <c r="W51" s="5"/>
      <c r="X51" s="5">
        <v>114</v>
      </c>
      <c r="Y51" s="5"/>
      <c r="Z51" s="5"/>
      <c r="AA51" s="5"/>
      <c r="AB51" s="5"/>
      <c r="AC51" s="5">
        <v>60</v>
      </c>
      <c r="AD51" s="5"/>
      <c r="AE51" s="5"/>
      <c r="AF51" s="5"/>
      <c r="AG51" s="5"/>
      <c r="AH51" s="5">
        <v>60</v>
      </c>
      <c r="AI51" s="5">
        <f t="shared" si="3"/>
        <v>408</v>
      </c>
      <c r="AJ51" s="5">
        <v>0</v>
      </c>
    </row>
    <row r="52" spans="1:36">
      <c r="A52" s="5">
        <v>49</v>
      </c>
      <c r="B52" s="5" t="s">
        <v>228</v>
      </c>
      <c r="C52" s="5" t="s">
        <v>522</v>
      </c>
      <c r="D52" s="5" t="s">
        <v>255</v>
      </c>
      <c r="E52" s="5" t="s">
        <v>471</v>
      </c>
      <c r="F52" s="5" t="s">
        <v>561</v>
      </c>
      <c r="G52" s="5">
        <v>99617440826</v>
      </c>
      <c r="H52" s="5" t="s">
        <v>189</v>
      </c>
      <c r="I52" s="5" t="s">
        <v>177</v>
      </c>
      <c r="J52" s="5" t="s">
        <v>178</v>
      </c>
      <c r="K52" s="5" t="s">
        <v>555</v>
      </c>
      <c r="L52" s="5" t="s">
        <v>556</v>
      </c>
      <c r="M52" s="5" t="s">
        <v>556</v>
      </c>
      <c r="N52" s="5" t="s">
        <v>246</v>
      </c>
      <c r="O52" s="5" t="s">
        <v>556</v>
      </c>
      <c r="P52" s="5" t="s">
        <v>556</v>
      </c>
      <c r="Q52" s="5" t="s">
        <v>246</v>
      </c>
      <c r="R52" s="5">
        <v>600</v>
      </c>
      <c r="S52" s="5">
        <v>10</v>
      </c>
      <c r="T52" s="5">
        <v>249</v>
      </c>
      <c r="U52" s="5"/>
      <c r="V52" s="5"/>
      <c r="W52" s="5"/>
      <c r="X52" s="5">
        <v>192</v>
      </c>
      <c r="Y52" s="5"/>
      <c r="Z52" s="5"/>
      <c r="AA52" s="5"/>
      <c r="AB52" s="5"/>
      <c r="AC52" s="5"/>
      <c r="AD52" s="5"/>
      <c r="AE52" s="5"/>
      <c r="AF52" s="5"/>
      <c r="AG52" s="5"/>
      <c r="AH52" s="5"/>
      <c r="AI52" s="5">
        <f t="shared" si="3"/>
        <v>441</v>
      </c>
      <c r="AJ52" s="5">
        <v>0</v>
      </c>
    </row>
    <row r="53" spans="1:36">
      <c r="A53" s="5">
        <v>50</v>
      </c>
      <c r="B53" s="5" t="s">
        <v>228</v>
      </c>
      <c r="C53" s="5" t="s">
        <v>522</v>
      </c>
      <c r="D53" s="5" t="s">
        <v>255</v>
      </c>
      <c r="E53" s="5" t="s">
        <v>154</v>
      </c>
      <c r="F53" s="5" t="s">
        <v>524</v>
      </c>
      <c r="G53" s="5">
        <v>8224095912</v>
      </c>
      <c r="H53" s="5" t="s">
        <v>121</v>
      </c>
      <c r="I53" s="5" t="s">
        <v>119</v>
      </c>
      <c r="J53" s="5" t="s">
        <v>199</v>
      </c>
      <c r="K53" s="5" t="s">
        <v>555</v>
      </c>
      <c r="L53" s="5" t="s">
        <v>556</v>
      </c>
      <c r="M53" s="5" t="s">
        <v>246</v>
      </c>
      <c r="N53" s="5" t="s">
        <v>246</v>
      </c>
      <c r="O53" s="5" t="s">
        <v>246</v>
      </c>
      <c r="P53" s="5" t="s">
        <v>556</v>
      </c>
      <c r="Q53" s="5" t="s">
        <v>246</v>
      </c>
      <c r="R53" s="5">
        <v>600</v>
      </c>
      <c r="S53" s="5">
        <v>5</v>
      </c>
      <c r="T53" s="5"/>
      <c r="U53" s="5"/>
      <c r="V53" s="5"/>
      <c r="W53" s="5"/>
      <c r="X53" s="5">
        <v>138</v>
      </c>
      <c r="Y53" s="5"/>
      <c r="Z53" s="5"/>
      <c r="AA53" s="5"/>
      <c r="AB53" s="5"/>
      <c r="AC53" s="5"/>
      <c r="AD53" s="5"/>
      <c r="AE53" s="5"/>
      <c r="AF53" s="5"/>
      <c r="AG53" s="5"/>
      <c r="AH53" s="5">
        <v>300</v>
      </c>
      <c r="AI53" s="5">
        <f t="shared" si="3"/>
        <v>438</v>
      </c>
      <c r="AJ53" s="5">
        <v>0</v>
      </c>
    </row>
    <row r="54" spans="1:36">
      <c r="A54" s="5">
        <v>51</v>
      </c>
      <c r="B54" s="5" t="s">
        <v>228</v>
      </c>
      <c r="C54" s="5" t="s">
        <v>522</v>
      </c>
      <c r="D54" s="5" t="s">
        <v>256</v>
      </c>
      <c r="E54" s="5" t="s">
        <v>562</v>
      </c>
      <c r="F54" s="5" t="s">
        <v>562</v>
      </c>
      <c r="G54" s="5">
        <v>8103029611</v>
      </c>
      <c r="H54" s="5" t="s">
        <v>563</v>
      </c>
      <c r="I54" s="5" t="s">
        <v>400</v>
      </c>
      <c r="J54" s="5" t="s">
        <v>178</v>
      </c>
      <c r="K54" s="5" t="s">
        <v>555</v>
      </c>
      <c r="L54" s="5" t="s">
        <v>556</v>
      </c>
      <c r="M54" s="5" t="s">
        <v>556</v>
      </c>
      <c r="N54" s="5" t="s">
        <v>556</v>
      </c>
      <c r="O54" s="5" t="s">
        <v>556</v>
      </c>
      <c r="P54" s="5" t="s">
        <v>556</v>
      </c>
      <c r="Q54" s="5" t="s">
        <v>556</v>
      </c>
      <c r="R54" s="5">
        <v>0</v>
      </c>
      <c r="S54" s="5">
        <v>5</v>
      </c>
      <c r="T54" s="5">
        <v>300</v>
      </c>
      <c r="U54" s="5"/>
      <c r="V54" s="5"/>
      <c r="W54" s="5"/>
      <c r="X54" s="5"/>
      <c r="Y54" s="5"/>
      <c r="Z54" s="5"/>
      <c r="AA54" s="5"/>
      <c r="AB54" s="5"/>
      <c r="AC54" s="5"/>
      <c r="AD54" s="5"/>
      <c r="AE54" s="5"/>
      <c r="AF54" s="5"/>
      <c r="AG54" s="5"/>
      <c r="AH54" s="5">
        <v>360</v>
      </c>
      <c r="AI54" s="5">
        <f t="shared" si="3"/>
        <v>660</v>
      </c>
      <c r="AJ54" s="5">
        <v>0</v>
      </c>
    </row>
    <row r="55" spans="1:36">
      <c r="A55" s="5">
        <v>52</v>
      </c>
      <c r="B55" s="5" t="s">
        <v>228</v>
      </c>
      <c r="C55" s="5" t="s">
        <v>522</v>
      </c>
      <c r="D55" s="5" t="s">
        <v>255</v>
      </c>
      <c r="E55" s="5" t="s">
        <v>564</v>
      </c>
      <c r="F55" s="5" t="s">
        <v>565</v>
      </c>
      <c r="G55" s="5">
        <v>9926192297</v>
      </c>
      <c r="H55" s="5" t="s">
        <v>178</v>
      </c>
      <c r="I55" s="5" t="s">
        <v>178</v>
      </c>
      <c r="J55" s="5" t="s">
        <v>178</v>
      </c>
      <c r="K55" s="5" t="s">
        <v>558</v>
      </c>
      <c r="L55" s="5" t="s">
        <v>556</v>
      </c>
      <c r="M55" s="5" t="s">
        <v>556</v>
      </c>
      <c r="N55" s="5" t="s">
        <v>556</v>
      </c>
      <c r="O55" s="5" t="s">
        <v>556</v>
      </c>
      <c r="P55" s="5" t="s">
        <v>556</v>
      </c>
      <c r="Q55" s="5" t="s">
        <v>556</v>
      </c>
      <c r="R55" s="5">
        <v>600</v>
      </c>
      <c r="S55" s="5">
        <v>15</v>
      </c>
      <c r="T55" s="5">
        <v>300</v>
      </c>
      <c r="U55" s="5"/>
      <c r="V55" s="5"/>
      <c r="W55" s="5"/>
      <c r="X55" s="5">
        <v>450</v>
      </c>
      <c r="Y55" s="5"/>
      <c r="Z55" s="5"/>
      <c r="AA55" s="5"/>
      <c r="AB55" s="5"/>
      <c r="AC55" s="5"/>
      <c r="AD55" s="5"/>
      <c r="AE55" s="5"/>
      <c r="AF55" s="5"/>
      <c r="AG55" s="5"/>
      <c r="AH55" s="5">
        <v>360</v>
      </c>
      <c r="AI55" s="5">
        <f t="shared" si="3"/>
        <v>1110</v>
      </c>
      <c r="AJ55" s="5">
        <v>0</v>
      </c>
    </row>
    <row r="56" spans="1:36">
      <c r="A56" s="5">
        <v>53</v>
      </c>
      <c r="B56" s="5" t="s">
        <v>228</v>
      </c>
      <c r="C56" s="5" t="s">
        <v>522</v>
      </c>
      <c r="D56" s="5" t="s">
        <v>255</v>
      </c>
      <c r="E56" s="5" t="s">
        <v>566</v>
      </c>
      <c r="F56" s="5" t="s">
        <v>567</v>
      </c>
      <c r="G56" s="5">
        <v>9589447176</v>
      </c>
      <c r="H56" s="5" t="s">
        <v>176</v>
      </c>
      <c r="I56" s="5" t="s">
        <v>178</v>
      </c>
      <c r="J56" s="5" t="s">
        <v>178</v>
      </c>
      <c r="K56" s="5" t="s">
        <v>558</v>
      </c>
      <c r="L56" s="5" t="s">
        <v>556</v>
      </c>
      <c r="M56" s="5" t="s">
        <v>556</v>
      </c>
      <c r="N56" s="5" t="s">
        <v>556</v>
      </c>
      <c r="O56" s="5" t="s">
        <v>556</v>
      </c>
      <c r="P56" s="5" t="s">
        <v>556</v>
      </c>
      <c r="Q56" s="5" t="s">
        <v>556</v>
      </c>
      <c r="R56" s="5">
        <v>450</v>
      </c>
      <c r="S56" s="5">
        <v>10</v>
      </c>
      <c r="T56" s="5">
        <v>300</v>
      </c>
      <c r="U56" s="5"/>
      <c r="V56" s="5"/>
      <c r="W56" s="5"/>
      <c r="X56" s="5">
        <v>150</v>
      </c>
      <c r="Y56" s="5"/>
      <c r="Z56" s="5"/>
      <c r="AA56" s="5"/>
      <c r="AB56" s="5"/>
      <c r="AC56" s="5"/>
      <c r="AD56" s="5"/>
      <c r="AE56" s="5"/>
      <c r="AF56" s="5"/>
      <c r="AG56" s="5"/>
      <c r="AH56" s="5">
        <v>300</v>
      </c>
      <c r="AI56" s="5">
        <f t="shared" si="3"/>
        <v>750</v>
      </c>
      <c r="AJ56" s="5">
        <v>0</v>
      </c>
    </row>
    <row r="57" spans="1:36">
      <c r="A57" s="5">
        <v>54</v>
      </c>
      <c r="B57" s="5" t="s">
        <v>228</v>
      </c>
      <c r="C57" s="5" t="s">
        <v>522</v>
      </c>
      <c r="D57" s="5" t="s">
        <v>255</v>
      </c>
      <c r="E57" s="5" t="s">
        <v>568</v>
      </c>
      <c r="F57" s="5" t="s">
        <v>525</v>
      </c>
      <c r="G57" s="5">
        <v>9424265157</v>
      </c>
      <c r="H57" s="5" t="s">
        <v>119</v>
      </c>
      <c r="I57" s="5" t="s">
        <v>119</v>
      </c>
      <c r="J57" s="5" t="s">
        <v>119</v>
      </c>
      <c r="K57" s="5" t="s">
        <v>558</v>
      </c>
      <c r="L57" s="5" t="s">
        <v>556</v>
      </c>
      <c r="M57" s="5" t="s">
        <v>556</v>
      </c>
      <c r="N57" s="5" t="s">
        <v>556</v>
      </c>
      <c r="O57" s="5" t="s">
        <v>556</v>
      </c>
      <c r="P57" s="5" t="s">
        <v>556</v>
      </c>
      <c r="Q57" s="5" t="s">
        <v>556</v>
      </c>
      <c r="R57" s="5">
        <v>600</v>
      </c>
      <c r="S57" s="5">
        <v>12</v>
      </c>
      <c r="T57" s="5">
        <v>210</v>
      </c>
      <c r="U57" s="5"/>
      <c r="V57" s="5"/>
      <c r="W57" s="5"/>
      <c r="X57" s="5">
        <v>450</v>
      </c>
      <c r="Y57" s="5"/>
      <c r="Z57" s="5"/>
      <c r="AA57" s="5"/>
      <c r="AB57" s="5"/>
      <c r="AC57" s="5"/>
      <c r="AD57" s="5"/>
      <c r="AE57" s="5"/>
      <c r="AF57" s="5"/>
      <c r="AG57" s="5"/>
      <c r="AH57" s="5">
        <v>180</v>
      </c>
      <c r="AI57" s="5">
        <f t="shared" si="3"/>
        <v>840</v>
      </c>
      <c r="AJ57" s="5">
        <v>0</v>
      </c>
    </row>
    <row r="58" spans="1:36">
      <c r="A58" s="5">
        <v>55</v>
      </c>
      <c r="B58" s="5" t="s">
        <v>228</v>
      </c>
      <c r="C58" s="5" t="s">
        <v>522</v>
      </c>
      <c r="D58" s="5" t="s">
        <v>255</v>
      </c>
      <c r="E58" s="5" t="s">
        <v>148</v>
      </c>
      <c r="F58" s="5" t="s">
        <v>569</v>
      </c>
      <c r="G58" s="5">
        <v>9977119104</v>
      </c>
      <c r="H58" s="5" t="s">
        <v>194</v>
      </c>
      <c r="I58" s="5" t="s">
        <v>185</v>
      </c>
      <c r="J58" s="5" t="s">
        <v>178</v>
      </c>
      <c r="K58" s="5" t="s">
        <v>555</v>
      </c>
      <c r="L58" s="5" t="s">
        <v>556</v>
      </c>
      <c r="M58" s="5" t="s">
        <v>556</v>
      </c>
      <c r="N58" s="5" t="s">
        <v>556</v>
      </c>
      <c r="O58" s="5" t="s">
        <v>556</v>
      </c>
      <c r="P58" s="5" t="s">
        <v>556</v>
      </c>
      <c r="Q58" s="5" t="s">
        <v>556</v>
      </c>
      <c r="R58" s="5">
        <v>300</v>
      </c>
      <c r="S58" s="5">
        <v>5</v>
      </c>
      <c r="T58" s="5">
        <v>30</v>
      </c>
      <c r="U58" s="5"/>
      <c r="V58" s="5"/>
      <c r="W58" s="5"/>
      <c r="X58" s="5">
        <v>60</v>
      </c>
      <c r="Y58" s="5"/>
      <c r="Z58" s="5"/>
      <c r="AA58" s="5"/>
      <c r="AB58" s="5"/>
      <c r="AC58" s="5"/>
      <c r="AD58" s="5"/>
      <c r="AE58" s="5"/>
      <c r="AF58" s="5"/>
      <c r="AG58" s="5"/>
      <c r="AH58" s="5">
        <v>150</v>
      </c>
      <c r="AI58" s="5">
        <f t="shared" si="3"/>
        <v>240</v>
      </c>
      <c r="AJ58" s="5">
        <v>0</v>
      </c>
    </row>
    <row r="59" spans="1:36">
      <c r="A59" s="5">
        <v>56</v>
      </c>
      <c r="B59" s="5" t="s">
        <v>228</v>
      </c>
      <c r="C59" s="5" t="s">
        <v>522</v>
      </c>
      <c r="D59" s="5" t="s">
        <v>255</v>
      </c>
      <c r="E59" s="5" t="s">
        <v>541</v>
      </c>
      <c r="F59" s="5" t="s">
        <v>570</v>
      </c>
      <c r="G59" s="5">
        <v>9131898045</v>
      </c>
      <c r="H59" s="5" t="s">
        <v>198</v>
      </c>
      <c r="I59" s="5" t="s">
        <v>198</v>
      </c>
      <c r="J59" s="5" t="s">
        <v>125</v>
      </c>
      <c r="K59" s="5" t="s">
        <v>558</v>
      </c>
      <c r="L59" s="5" t="s">
        <v>556</v>
      </c>
      <c r="M59" s="5" t="s">
        <v>556</v>
      </c>
      <c r="N59" s="5" t="s">
        <v>556</v>
      </c>
      <c r="O59" s="5" t="s">
        <v>556</v>
      </c>
      <c r="P59" s="5" t="s">
        <v>556</v>
      </c>
      <c r="Q59" s="5" t="s">
        <v>246</v>
      </c>
      <c r="R59" s="5">
        <v>0</v>
      </c>
      <c r="S59" s="5">
        <v>20</v>
      </c>
      <c r="T59" s="5">
        <v>120</v>
      </c>
      <c r="U59" s="5"/>
      <c r="V59" s="5"/>
      <c r="W59" s="5"/>
      <c r="X59" s="5">
        <v>1200</v>
      </c>
      <c r="Y59" s="5"/>
      <c r="Z59" s="5"/>
      <c r="AA59" s="5"/>
      <c r="AB59" s="5"/>
      <c r="AC59" s="5"/>
      <c r="AD59" s="5"/>
      <c r="AE59" s="5"/>
      <c r="AF59" s="5"/>
      <c r="AG59" s="5"/>
      <c r="AH59" s="5">
        <v>30</v>
      </c>
      <c r="AI59" s="5">
        <f t="shared" si="3"/>
        <v>1350</v>
      </c>
      <c r="AJ59" s="5">
        <v>0</v>
      </c>
    </row>
    <row r="60" spans="1:36">
      <c r="A60" s="5">
        <v>57</v>
      </c>
      <c r="B60" s="5" t="s">
        <v>228</v>
      </c>
      <c r="C60" s="5" t="s">
        <v>522</v>
      </c>
      <c r="D60" s="5" t="s">
        <v>256</v>
      </c>
      <c r="E60" s="5" t="s">
        <v>571</v>
      </c>
      <c r="F60" s="5" t="s">
        <v>572</v>
      </c>
      <c r="G60" s="5">
        <v>8959636571</v>
      </c>
      <c r="H60" s="5" t="s">
        <v>119</v>
      </c>
      <c r="I60" s="5" t="s">
        <v>119</v>
      </c>
      <c r="J60" s="5" t="s">
        <v>199</v>
      </c>
      <c r="K60" s="5" t="s">
        <v>558</v>
      </c>
      <c r="L60" s="5" t="s">
        <v>556</v>
      </c>
      <c r="M60" s="5" t="s">
        <v>556</v>
      </c>
      <c r="N60" s="5" t="s">
        <v>556</v>
      </c>
      <c r="O60" s="5" t="s">
        <v>556</v>
      </c>
      <c r="P60" s="5" t="s">
        <v>556</v>
      </c>
      <c r="Q60" s="5" t="s">
        <v>556</v>
      </c>
      <c r="R60" s="5">
        <v>0</v>
      </c>
      <c r="S60" s="5">
        <v>5</v>
      </c>
      <c r="T60" s="5">
        <v>30</v>
      </c>
      <c r="U60" s="5"/>
      <c r="V60" s="5"/>
      <c r="W60" s="5"/>
      <c r="X60" s="5">
        <v>90</v>
      </c>
      <c r="Y60" s="5"/>
      <c r="Z60" s="5"/>
      <c r="AA60" s="5"/>
      <c r="AB60" s="5"/>
      <c r="AC60" s="5"/>
      <c r="AD60" s="5"/>
      <c r="AE60" s="5"/>
      <c r="AF60" s="5"/>
      <c r="AG60" s="5"/>
      <c r="AH60" s="5">
        <v>90</v>
      </c>
      <c r="AI60" s="5">
        <f t="shared" si="3"/>
        <v>210</v>
      </c>
      <c r="AJ60" s="5">
        <v>0</v>
      </c>
    </row>
    <row r="61" spans="1:36">
      <c r="A61" s="5">
        <v>58</v>
      </c>
      <c r="B61" s="5" t="s">
        <v>228</v>
      </c>
      <c r="C61" s="5" t="s">
        <v>522</v>
      </c>
      <c r="D61" s="5" t="s">
        <v>256</v>
      </c>
      <c r="E61" s="5" t="s">
        <v>573</v>
      </c>
      <c r="F61" s="5" t="s">
        <v>352</v>
      </c>
      <c r="G61" s="5">
        <v>9340626723</v>
      </c>
      <c r="H61" s="5" t="s">
        <v>179</v>
      </c>
      <c r="I61" s="5" t="s">
        <v>176</v>
      </c>
      <c r="J61" s="5" t="s">
        <v>178</v>
      </c>
      <c r="K61" s="5" t="s">
        <v>555</v>
      </c>
      <c r="L61" s="5" t="s">
        <v>556</v>
      </c>
      <c r="M61" s="5" t="s">
        <v>556</v>
      </c>
      <c r="N61" s="5" t="s">
        <v>556</v>
      </c>
      <c r="O61" s="5" t="s">
        <v>556</v>
      </c>
      <c r="P61" s="5" t="s">
        <v>556</v>
      </c>
      <c r="Q61" s="5" t="s">
        <v>556</v>
      </c>
      <c r="R61" s="5">
        <v>600</v>
      </c>
      <c r="S61" s="5">
        <v>15</v>
      </c>
      <c r="T61" s="5">
        <v>210</v>
      </c>
      <c r="U61" s="5"/>
      <c r="V61" s="5"/>
      <c r="W61" s="5"/>
      <c r="X61" s="5">
        <v>120</v>
      </c>
      <c r="Y61" s="5"/>
      <c r="Z61" s="5"/>
      <c r="AA61" s="5"/>
      <c r="AB61" s="5"/>
      <c r="AC61" s="5"/>
      <c r="AD61" s="5"/>
      <c r="AE61" s="5"/>
      <c r="AF61" s="5"/>
      <c r="AG61" s="5"/>
      <c r="AH61" s="5">
        <v>900</v>
      </c>
      <c r="AI61" s="5">
        <f t="shared" si="3"/>
        <v>1230</v>
      </c>
      <c r="AJ61" s="5">
        <v>0</v>
      </c>
    </row>
    <row r="62" spans="1:36">
      <c r="A62" s="5">
        <v>59</v>
      </c>
      <c r="B62" s="5" t="s">
        <v>228</v>
      </c>
      <c r="C62" s="5" t="s">
        <v>522</v>
      </c>
      <c r="D62" s="5" t="s">
        <v>255</v>
      </c>
      <c r="E62" s="80" t="s">
        <v>161</v>
      </c>
      <c r="F62" s="84" t="s">
        <v>574</v>
      </c>
      <c r="G62" s="84">
        <v>9826769386</v>
      </c>
      <c r="H62" s="5" t="s">
        <v>178</v>
      </c>
      <c r="I62" s="5" t="s">
        <v>178</v>
      </c>
      <c r="J62" s="5" t="s">
        <v>178</v>
      </c>
      <c r="K62" s="5" t="s">
        <v>555</v>
      </c>
      <c r="L62" s="5" t="s">
        <v>556</v>
      </c>
      <c r="M62" s="5" t="s">
        <v>556</v>
      </c>
      <c r="N62" s="5" t="s">
        <v>556</v>
      </c>
      <c r="O62" s="5" t="s">
        <v>556</v>
      </c>
      <c r="P62" s="5" t="s">
        <v>556</v>
      </c>
      <c r="Q62" s="5" t="s">
        <v>556</v>
      </c>
      <c r="R62" s="5">
        <v>0</v>
      </c>
      <c r="S62" s="5">
        <v>2</v>
      </c>
      <c r="T62" s="5">
        <v>30</v>
      </c>
      <c r="U62" s="5"/>
      <c r="V62" s="5"/>
      <c r="W62" s="5"/>
      <c r="X62" s="5"/>
      <c r="Y62" s="5"/>
      <c r="Z62" s="5"/>
      <c r="AA62" s="5"/>
      <c r="AB62" s="5"/>
      <c r="AC62" s="5"/>
      <c r="AD62" s="5"/>
      <c r="AE62" s="5"/>
      <c r="AF62" s="5"/>
      <c r="AG62" s="5"/>
      <c r="AH62" s="5">
        <v>150</v>
      </c>
      <c r="AI62" s="5">
        <f t="shared" si="3"/>
        <v>180</v>
      </c>
      <c r="AJ62" s="5">
        <v>0</v>
      </c>
    </row>
    <row r="63" spans="1:36">
      <c r="A63" s="5">
        <v>60</v>
      </c>
      <c r="B63" s="5" t="s">
        <v>228</v>
      </c>
      <c r="C63" s="5" t="s">
        <v>522</v>
      </c>
      <c r="D63" s="5" t="s">
        <v>255</v>
      </c>
      <c r="E63" s="80" t="s">
        <v>155</v>
      </c>
      <c r="F63" s="84" t="s">
        <v>155</v>
      </c>
      <c r="G63" s="84">
        <v>8319207257</v>
      </c>
      <c r="H63" s="5" t="s">
        <v>523</v>
      </c>
      <c r="I63" s="5" t="s">
        <v>178</v>
      </c>
      <c r="J63" s="5" t="s">
        <v>178</v>
      </c>
      <c r="K63" s="5" t="s">
        <v>555</v>
      </c>
      <c r="L63" s="5" t="s">
        <v>556</v>
      </c>
      <c r="M63" s="5" t="s">
        <v>556</v>
      </c>
      <c r="N63" s="5" t="s">
        <v>556</v>
      </c>
      <c r="O63" s="5" t="s">
        <v>556</v>
      </c>
      <c r="P63" s="5" t="s">
        <v>556</v>
      </c>
      <c r="Q63" s="5" t="s">
        <v>246</v>
      </c>
      <c r="R63" s="5">
        <v>450</v>
      </c>
      <c r="S63" s="5">
        <v>5</v>
      </c>
      <c r="T63" s="5">
        <v>150</v>
      </c>
      <c r="U63" s="5"/>
      <c r="V63" s="5"/>
      <c r="W63" s="5"/>
      <c r="X63" s="5">
        <v>120</v>
      </c>
      <c r="Y63" s="5"/>
      <c r="Z63" s="5"/>
      <c r="AA63" s="5"/>
      <c r="AB63" s="5"/>
      <c r="AC63" s="5"/>
      <c r="AD63" s="5"/>
      <c r="AE63" s="5"/>
      <c r="AF63" s="5"/>
      <c r="AG63" s="5"/>
      <c r="AH63" s="5">
        <v>90</v>
      </c>
      <c r="AI63" s="5">
        <f t="shared" si="3"/>
        <v>360</v>
      </c>
      <c r="AJ63" s="5">
        <v>0</v>
      </c>
    </row>
    <row r="64" spans="1:36">
      <c r="A64" s="5">
        <v>61</v>
      </c>
      <c r="B64" s="5" t="s">
        <v>228</v>
      </c>
      <c r="C64" s="5" t="s">
        <v>522</v>
      </c>
      <c r="D64" s="5" t="s">
        <v>256</v>
      </c>
      <c r="E64" s="5" t="s">
        <v>528</v>
      </c>
      <c r="F64" s="5" t="s">
        <v>528</v>
      </c>
      <c r="G64" s="5">
        <v>7999880902</v>
      </c>
      <c r="H64" s="5" t="s">
        <v>575</v>
      </c>
      <c r="I64" s="5" t="s">
        <v>178</v>
      </c>
      <c r="J64" s="5" t="s">
        <v>178</v>
      </c>
      <c r="K64" s="5" t="s">
        <v>555</v>
      </c>
      <c r="L64" s="5" t="s">
        <v>556</v>
      </c>
      <c r="M64" s="5" t="s">
        <v>556</v>
      </c>
      <c r="N64" s="5" t="s">
        <v>556</v>
      </c>
      <c r="O64" s="5" t="s">
        <v>556</v>
      </c>
      <c r="P64" s="5" t="s">
        <v>556</v>
      </c>
      <c r="Q64" s="5" t="s">
        <v>556</v>
      </c>
      <c r="R64" s="5">
        <v>0</v>
      </c>
      <c r="S64" s="5">
        <v>18</v>
      </c>
      <c r="T64" s="5">
        <v>120</v>
      </c>
      <c r="U64" s="5"/>
      <c r="V64" s="5"/>
      <c r="W64" s="5"/>
      <c r="X64" s="5">
        <v>561</v>
      </c>
      <c r="Y64" s="5"/>
      <c r="Z64" s="5"/>
      <c r="AA64" s="5"/>
      <c r="AB64" s="5">
        <v>300</v>
      </c>
      <c r="AC64" s="5">
        <v>300</v>
      </c>
      <c r="AD64" s="5"/>
      <c r="AE64" s="5"/>
      <c r="AF64" s="5"/>
      <c r="AG64" s="5"/>
      <c r="AH64" s="5">
        <v>60</v>
      </c>
      <c r="AI64" s="5">
        <f t="shared" si="3"/>
        <v>1341</v>
      </c>
      <c r="AJ64" s="5">
        <v>0</v>
      </c>
    </row>
    <row r="65" spans="1:36">
      <c r="A65" s="5">
        <v>62</v>
      </c>
      <c r="B65" s="5" t="s">
        <v>228</v>
      </c>
      <c r="C65" s="5" t="s">
        <v>522</v>
      </c>
      <c r="D65" s="5" t="s">
        <v>255</v>
      </c>
      <c r="E65" s="5" t="s">
        <v>170</v>
      </c>
      <c r="F65" s="5" t="s">
        <v>576</v>
      </c>
      <c r="G65" s="5">
        <v>9669623464</v>
      </c>
      <c r="H65" s="5" t="s">
        <v>577</v>
      </c>
      <c r="I65" s="5" t="s">
        <v>178</v>
      </c>
      <c r="J65" s="5" t="s">
        <v>178</v>
      </c>
      <c r="K65" s="5" t="s">
        <v>555</v>
      </c>
      <c r="L65" s="5" t="s">
        <v>556</v>
      </c>
      <c r="M65" s="5" t="s">
        <v>556</v>
      </c>
      <c r="N65" s="5" t="s">
        <v>556</v>
      </c>
      <c r="O65" s="5" t="s">
        <v>556</v>
      </c>
      <c r="P65" s="5" t="s">
        <v>556</v>
      </c>
      <c r="Q65" s="5" t="s">
        <v>556</v>
      </c>
      <c r="R65" s="5">
        <v>900</v>
      </c>
      <c r="S65" s="5">
        <v>10</v>
      </c>
      <c r="T65" s="5">
        <v>300</v>
      </c>
      <c r="U65" s="5"/>
      <c r="V65" s="5"/>
      <c r="W65" s="5"/>
      <c r="X65" s="5">
        <v>180</v>
      </c>
      <c r="Y65" s="5"/>
      <c r="Z65" s="5"/>
      <c r="AA65" s="5"/>
      <c r="AB65" s="5">
        <v>120</v>
      </c>
      <c r="AC65" s="5"/>
      <c r="AD65" s="5"/>
      <c r="AE65" s="5"/>
      <c r="AF65" s="5"/>
      <c r="AG65" s="5"/>
      <c r="AH65" s="5">
        <v>90</v>
      </c>
      <c r="AI65" s="5">
        <f t="shared" si="3"/>
        <v>690</v>
      </c>
      <c r="AJ65" s="5">
        <v>0</v>
      </c>
    </row>
    <row r="66" spans="1:36">
      <c r="A66" s="5">
        <v>63</v>
      </c>
      <c r="B66" s="5" t="s">
        <v>228</v>
      </c>
      <c r="C66" s="5" t="s">
        <v>522</v>
      </c>
      <c r="D66" s="5" t="s">
        <v>255</v>
      </c>
      <c r="E66" s="5" t="s">
        <v>578</v>
      </c>
      <c r="F66" s="5" t="s">
        <v>579</v>
      </c>
      <c r="G66" s="5">
        <v>9131469709</v>
      </c>
      <c r="H66" s="5" t="s">
        <v>400</v>
      </c>
      <c r="I66" s="5" t="s">
        <v>178</v>
      </c>
      <c r="J66" s="5" t="s">
        <v>178</v>
      </c>
      <c r="K66" s="5" t="s">
        <v>555</v>
      </c>
      <c r="L66" s="5" t="s">
        <v>556</v>
      </c>
      <c r="M66" s="5" t="s">
        <v>556</v>
      </c>
      <c r="N66" s="5" t="s">
        <v>556</v>
      </c>
      <c r="O66" s="5" t="s">
        <v>556</v>
      </c>
      <c r="P66" s="5" t="s">
        <v>556</v>
      </c>
      <c r="Q66" s="5" t="s">
        <v>556</v>
      </c>
      <c r="R66" s="5">
        <v>300</v>
      </c>
      <c r="S66" s="5">
        <v>5</v>
      </c>
      <c r="T66" s="5">
        <v>60</v>
      </c>
      <c r="U66" s="5"/>
      <c r="V66" s="5"/>
      <c r="W66" s="5"/>
      <c r="X66" s="5"/>
      <c r="Y66" s="5"/>
      <c r="Z66" s="5"/>
      <c r="AA66" s="5"/>
      <c r="AB66" s="5"/>
      <c r="AC66" s="5"/>
      <c r="AD66" s="5"/>
      <c r="AE66" s="5"/>
      <c r="AF66" s="5"/>
      <c r="AG66" s="5"/>
      <c r="AH66" s="5">
        <v>90</v>
      </c>
      <c r="AI66" s="5">
        <f t="shared" si="3"/>
        <v>150</v>
      </c>
      <c r="AJ66" s="5">
        <v>0</v>
      </c>
    </row>
    <row r="67" spans="1:36">
      <c r="A67" s="5">
        <v>64</v>
      </c>
      <c r="B67" s="5" t="s">
        <v>228</v>
      </c>
      <c r="C67" s="5" t="s">
        <v>522</v>
      </c>
      <c r="D67" s="5" t="s">
        <v>255</v>
      </c>
      <c r="E67" s="80" t="s">
        <v>580</v>
      </c>
      <c r="F67" s="84" t="s">
        <v>581</v>
      </c>
      <c r="G67" s="84">
        <v>7987747085</v>
      </c>
      <c r="H67" s="5" t="s">
        <v>582</v>
      </c>
      <c r="I67" s="5" t="s">
        <v>178</v>
      </c>
      <c r="J67" s="5" t="s">
        <v>178</v>
      </c>
      <c r="K67" s="5" t="s">
        <v>558</v>
      </c>
      <c r="L67" s="5" t="s">
        <v>556</v>
      </c>
      <c r="M67" s="5" t="s">
        <v>556</v>
      </c>
      <c r="N67" s="5" t="s">
        <v>556</v>
      </c>
      <c r="O67" s="5" t="s">
        <v>556</v>
      </c>
      <c r="P67" s="5" t="s">
        <v>556</v>
      </c>
      <c r="Q67" s="5" t="s">
        <v>556</v>
      </c>
      <c r="R67" s="5">
        <v>0</v>
      </c>
      <c r="S67" s="5">
        <v>5</v>
      </c>
      <c r="T67" s="5">
        <v>60</v>
      </c>
      <c r="U67" s="5"/>
      <c r="V67" s="5"/>
      <c r="W67" s="5"/>
      <c r="X67" s="5">
        <v>30</v>
      </c>
      <c r="Y67" s="5"/>
      <c r="Z67" s="5"/>
      <c r="AA67" s="5"/>
      <c r="AB67" s="5"/>
      <c r="AC67" s="5"/>
      <c r="AD67" s="5"/>
      <c r="AE67" s="5"/>
      <c r="AF67" s="5"/>
      <c r="AG67" s="5"/>
      <c r="AH67" s="5"/>
      <c r="AI67" s="5">
        <f t="shared" si="3"/>
        <v>90</v>
      </c>
      <c r="AJ67" s="5">
        <v>0</v>
      </c>
    </row>
    <row r="68" spans="1:36">
      <c r="A68" s="5">
        <v>65</v>
      </c>
      <c r="B68" s="5" t="s">
        <v>228</v>
      </c>
      <c r="C68" s="5" t="s">
        <v>522</v>
      </c>
      <c r="D68" s="5" t="s">
        <v>255</v>
      </c>
      <c r="E68" s="80" t="s">
        <v>583</v>
      </c>
      <c r="F68" s="84" t="s">
        <v>584</v>
      </c>
      <c r="G68" s="84">
        <v>9340390706</v>
      </c>
      <c r="H68" s="80" t="s">
        <v>187</v>
      </c>
      <c r="I68" s="5" t="s">
        <v>178</v>
      </c>
      <c r="J68" s="5" t="s">
        <v>178</v>
      </c>
      <c r="K68" s="5" t="s">
        <v>555</v>
      </c>
      <c r="L68" s="5" t="s">
        <v>556</v>
      </c>
      <c r="M68" s="5" t="s">
        <v>556</v>
      </c>
      <c r="N68" s="5" t="s">
        <v>556</v>
      </c>
      <c r="O68" s="5" t="s">
        <v>556</v>
      </c>
      <c r="P68" s="5" t="s">
        <v>556</v>
      </c>
      <c r="Q68" s="5" t="s">
        <v>556</v>
      </c>
      <c r="R68" s="5">
        <v>0</v>
      </c>
      <c r="S68" s="5">
        <v>10</v>
      </c>
      <c r="T68" s="5">
        <v>60</v>
      </c>
      <c r="U68" s="5"/>
      <c r="V68" s="5">
        <v>60</v>
      </c>
      <c r="W68" s="5"/>
      <c r="X68" s="5"/>
      <c r="Y68" s="5"/>
      <c r="Z68" s="5"/>
      <c r="AA68" s="5"/>
      <c r="AB68" s="5">
        <v>90</v>
      </c>
      <c r="AC68" s="5"/>
      <c r="AD68" s="5"/>
      <c r="AE68" s="5"/>
      <c r="AF68" s="5"/>
      <c r="AG68" s="5"/>
      <c r="AH68" s="5"/>
      <c r="AI68" s="5">
        <f t="shared" si="3"/>
        <v>210</v>
      </c>
      <c r="AJ68" s="5">
        <v>0</v>
      </c>
    </row>
    <row r="69" spans="1:36">
      <c r="A69" s="5">
        <v>66</v>
      </c>
      <c r="B69" s="5" t="s">
        <v>228</v>
      </c>
      <c r="C69" s="5" t="s">
        <v>522</v>
      </c>
      <c r="D69" s="5" t="s">
        <v>255</v>
      </c>
      <c r="E69" s="80" t="s">
        <v>149</v>
      </c>
      <c r="F69" s="84" t="s">
        <v>537</v>
      </c>
      <c r="G69" s="84">
        <v>7000143131</v>
      </c>
      <c r="H69" s="5" t="s">
        <v>119</v>
      </c>
      <c r="I69" s="5" t="s">
        <v>119</v>
      </c>
      <c r="J69" s="5" t="s">
        <v>119</v>
      </c>
      <c r="K69" s="5" t="s">
        <v>555</v>
      </c>
      <c r="L69" s="5" t="s">
        <v>556</v>
      </c>
      <c r="M69" s="5" t="s">
        <v>556</v>
      </c>
      <c r="N69" s="5" t="s">
        <v>556</v>
      </c>
      <c r="O69" s="5" t="s">
        <v>556</v>
      </c>
      <c r="P69" s="5" t="s">
        <v>556</v>
      </c>
      <c r="Q69" s="5" t="s">
        <v>556</v>
      </c>
      <c r="R69" s="5">
        <v>0</v>
      </c>
      <c r="S69" s="5">
        <v>6</v>
      </c>
      <c r="T69" s="5"/>
      <c r="U69" s="5"/>
      <c r="V69" s="5"/>
      <c r="W69" s="5"/>
      <c r="X69" s="5">
        <v>90</v>
      </c>
      <c r="Y69" s="5"/>
      <c r="Z69" s="5"/>
      <c r="AA69" s="5"/>
      <c r="AB69" s="5"/>
      <c r="AC69" s="5"/>
      <c r="AD69" s="5"/>
      <c r="AE69" s="5"/>
      <c r="AF69" s="5"/>
      <c r="AG69" s="5"/>
      <c r="AH69" s="5"/>
      <c r="AI69" s="5">
        <f t="shared" si="3"/>
        <v>90</v>
      </c>
      <c r="AJ69" s="5">
        <v>0</v>
      </c>
    </row>
    <row r="70" spans="1:36">
      <c r="A70" s="5">
        <v>67</v>
      </c>
      <c r="B70" s="5" t="s">
        <v>228</v>
      </c>
      <c r="C70" s="5" t="s">
        <v>522</v>
      </c>
      <c r="D70" s="5" t="s">
        <v>255</v>
      </c>
      <c r="E70" s="80" t="s">
        <v>530</v>
      </c>
      <c r="F70" s="5" t="s">
        <v>585</v>
      </c>
      <c r="G70" s="5">
        <v>7000818151</v>
      </c>
      <c r="H70" s="5" t="s">
        <v>220</v>
      </c>
      <c r="I70" s="5" t="s">
        <v>178</v>
      </c>
      <c r="J70" s="5" t="s">
        <v>178</v>
      </c>
      <c r="K70" s="5" t="s">
        <v>555</v>
      </c>
      <c r="L70" s="5" t="s">
        <v>556</v>
      </c>
      <c r="M70" s="5" t="s">
        <v>556</v>
      </c>
      <c r="N70" s="5" t="s">
        <v>556</v>
      </c>
      <c r="O70" s="5" t="s">
        <v>556</v>
      </c>
      <c r="P70" s="5" t="s">
        <v>556</v>
      </c>
      <c r="Q70" s="5" t="s">
        <v>556</v>
      </c>
      <c r="R70" s="5">
        <v>1200</v>
      </c>
      <c r="S70" s="5">
        <v>15</v>
      </c>
      <c r="T70" s="5">
        <v>300</v>
      </c>
      <c r="U70" s="5"/>
      <c r="V70" s="5"/>
      <c r="W70" s="5"/>
      <c r="X70" s="5">
        <v>180</v>
      </c>
      <c r="Y70" s="5"/>
      <c r="Z70" s="5"/>
      <c r="AA70" s="5"/>
      <c r="AB70" s="5">
        <v>150</v>
      </c>
      <c r="AC70" s="5">
        <v>90</v>
      </c>
      <c r="AD70" s="5"/>
      <c r="AE70" s="5"/>
      <c r="AF70" s="5"/>
      <c r="AG70" s="5"/>
      <c r="AH70" s="5">
        <v>450</v>
      </c>
      <c r="AI70" s="5">
        <f t="shared" si="3"/>
        <v>1170</v>
      </c>
      <c r="AJ70" s="5">
        <v>0</v>
      </c>
    </row>
    <row r="71" spans="1:36">
      <c r="A71" s="5">
        <v>68</v>
      </c>
      <c r="B71" s="5" t="s">
        <v>228</v>
      </c>
      <c r="C71" s="5" t="s">
        <v>522</v>
      </c>
      <c r="D71" s="5" t="s">
        <v>255</v>
      </c>
      <c r="E71" s="80" t="s">
        <v>586</v>
      </c>
      <c r="F71" s="80" t="s">
        <v>586</v>
      </c>
      <c r="G71" s="84">
        <v>9753603594</v>
      </c>
      <c r="H71" s="80" t="s">
        <v>587</v>
      </c>
      <c r="I71" s="5" t="s">
        <v>178</v>
      </c>
      <c r="J71" s="5" t="s">
        <v>178</v>
      </c>
      <c r="K71" s="5" t="s">
        <v>555</v>
      </c>
      <c r="L71" s="5" t="s">
        <v>556</v>
      </c>
      <c r="M71" s="5" t="s">
        <v>556</v>
      </c>
      <c r="N71" s="5" t="s">
        <v>556</v>
      </c>
      <c r="O71" s="5" t="s">
        <v>556</v>
      </c>
      <c r="P71" s="5" t="s">
        <v>556</v>
      </c>
      <c r="Q71" s="5" t="s">
        <v>556</v>
      </c>
      <c r="R71" s="5">
        <v>0</v>
      </c>
      <c r="S71" s="5">
        <v>2</v>
      </c>
      <c r="T71" s="5">
        <v>66</v>
      </c>
      <c r="U71" s="5"/>
      <c r="V71" s="5"/>
      <c r="W71" s="5"/>
      <c r="X71" s="5"/>
      <c r="Y71" s="5"/>
      <c r="Z71" s="5"/>
      <c r="AA71" s="5"/>
      <c r="AB71" s="5"/>
      <c r="AC71" s="5"/>
      <c r="AD71" s="5"/>
      <c r="AE71" s="5"/>
      <c r="AF71" s="5"/>
      <c r="AG71" s="5"/>
      <c r="AH71" s="5"/>
      <c r="AI71" s="5">
        <f t="shared" si="3"/>
        <v>66</v>
      </c>
      <c r="AJ71" s="5">
        <v>0</v>
      </c>
    </row>
    <row r="72" spans="1:36">
      <c r="A72" s="5">
        <v>69</v>
      </c>
      <c r="B72" s="5" t="s">
        <v>535</v>
      </c>
      <c r="C72" s="5" t="s">
        <v>522</v>
      </c>
      <c r="D72" s="5" t="s">
        <v>255</v>
      </c>
      <c r="E72" s="5" t="s">
        <v>588</v>
      </c>
      <c r="F72" s="5" t="s">
        <v>588</v>
      </c>
      <c r="G72" s="5">
        <v>9617054705</v>
      </c>
      <c r="H72" s="5" t="s">
        <v>527</v>
      </c>
      <c r="I72" s="5" t="s">
        <v>178</v>
      </c>
      <c r="J72" s="5" t="s">
        <v>178</v>
      </c>
      <c r="K72" s="5" t="s">
        <v>555</v>
      </c>
      <c r="L72" s="5" t="s">
        <v>556</v>
      </c>
      <c r="M72" s="5" t="s">
        <v>556</v>
      </c>
      <c r="N72" s="5" t="s">
        <v>556</v>
      </c>
      <c r="O72" s="5" t="s">
        <v>556</v>
      </c>
      <c r="P72" s="5" t="s">
        <v>556</v>
      </c>
      <c r="Q72" s="5" t="s">
        <v>556</v>
      </c>
      <c r="R72" s="5">
        <v>0</v>
      </c>
      <c r="S72" s="5">
        <v>4</v>
      </c>
      <c r="T72" s="5">
        <v>33</v>
      </c>
      <c r="U72" s="5"/>
      <c r="V72" s="5"/>
      <c r="W72" s="5"/>
      <c r="X72" s="5">
        <v>87</v>
      </c>
      <c r="Y72" s="5"/>
      <c r="Z72" s="5"/>
      <c r="AA72" s="5"/>
      <c r="AB72" s="5">
        <v>45</v>
      </c>
      <c r="AC72" s="5"/>
      <c r="AD72" s="5"/>
      <c r="AE72" s="5"/>
      <c r="AF72" s="5"/>
      <c r="AG72" s="5"/>
      <c r="AH72" s="5"/>
      <c r="AI72" s="5">
        <f t="shared" si="3"/>
        <v>165</v>
      </c>
      <c r="AJ72" s="5">
        <v>0</v>
      </c>
    </row>
    <row r="73" spans="1:36">
      <c r="A73" s="5">
        <v>70</v>
      </c>
      <c r="B73" s="5" t="s">
        <v>535</v>
      </c>
      <c r="C73" s="5" t="s">
        <v>522</v>
      </c>
      <c r="D73" s="5" t="s">
        <v>255</v>
      </c>
      <c r="E73" s="80" t="s">
        <v>526</v>
      </c>
      <c r="F73" s="80" t="s">
        <v>526</v>
      </c>
      <c r="G73" s="80">
        <v>9926172044</v>
      </c>
      <c r="H73" s="5" t="s">
        <v>527</v>
      </c>
      <c r="I73" s="5" t="s">
        <v>178</v>
      </c>
      <c r="J73" s="5" t="s">
        <v>178</v>
      </c>
      <c r="K73" s="5" t="s">
        <v>555</v>
      </c>
      <c r="L73" s="5" t="s">
        <v>556</v>
      </c>
      <c r="M73" s="5" t="s">
        <v>556</v>
      </c>
      <c r="N73" s="5" t="s">
        <v>556</v>
      </c>
      <c r="O73" s="5" t="s">
        <v>556</v>
      </c>
      <c r="P73" s="5" t="s">
        <v>556</v>
      </c>
      <c r="Q73" s="5" t="s">
        <v>246</v>
      </c>
      <c r="R73" s="5">
        <v>450</v>
      </c>
      <c r="S73" s="5">
        <v>5</v>
      </c>
      <c r="T73" s="5">
        <v>90</v>
      </c>
      <c r="U73" s="5"/>
      <c r="V73" s="5"/>
      <c r="W73" s="5"/>
      <c r="X73" s="5">
        <v>300</v>
      </c>
      <c r="Y73" s="5"/>
      <c r="Z73" s="5"/>
      <c r="AA73" s="5"/>
      <c r="AB73" s="5"/>
      <c r="AC73" s="5"/>
      <c r="AD73" s="5"/>
      <c r="AE73" s="5"/>
      <c r="AF73" s="5"/>
      <c r="AG73" s="5"/>
      <c r="AH73" s="5"/>
      <c r="AI73" s="5">
        <f t="shared" si="3"/>
        <v>390</v>
      </c>
      <c r="AJ73" s="5">
        <v>0</v>
      </c>
    </row>
    <row r="74" spans="1:36">
      <c r="A74" s="5">
        <v>71</v>
      </c>
      <c r="B74" s="5" t="s">
        <v>535</v>
      </c>
      <c r="C74" s="5" t="s">
        <v>522</v>
      </c>
      <c r="D74" s="5" t="s">
        <v>256</v>
      </c>
      <c r="E74" s="5" t="s">
        <v>589</v>
      </c>
      <c r="F74" s="5" t="s">
        <v>590</v>
      </c>
      <c r="G74" s="5">
        <v>9753459165</v>
      </c>
      <c r="H74" s="5" t="s">
        <v>591</v>
      </c>
      <c r="I74" s="5" t="s">
        <v>592</v>
      </c>
      <c r="J74" s="5" t="s">
        <v>178</v>
      </c>
      <c r="K74" s="5" t="s">
        <v>555</v>
      </c>
      <c r="L74" s="5" t="s">
        <v>556</v>
      </c>
      <c r="M74" s="5" t="s">
        <v>556</v>
      </c>
      <c r="N74" s="5" t="s">
        <v>556</v>
      </c>
      <c r="O74" s="5" t="s">
        <v>556</v>
      </c>
      <c r="P74" s="5" t="s">
        <v>556</v>
      </c>
      <c r="Q74" s="5" t="s">
        <v>556</v>
      </c>
      <c r="R74" s="5">
        <v>0</v>
      </c>
      <c r="S74" s="5">
        <v>20</v>
      </c>
      <c r="T74" s="5">
        <v>300</v>
      </c>
      <c r="U74" s="5"/>
      <c r="V74" s="5"/>
      <c r="W74" s="5"/>
      <c r="X74" s="5">
        <v>450</v>
      </c>
      <c r="Y74" s="5"/>
      <c r="Z74" s="5"/>
      <c r="AA74" s="5"/>
      <c r="AB74" s="5">
        <v>120</v>
      </c>
      <c r="AC74" s="5"/>
      <c r="AD74" s="5"/>
      <c r="AE74" s="5"/>
      <c r="AF74" s="5"/>
      <c r="AG74" s="5">
        <v>30</v>
      </c>
      <c r="AH74" s="5"/>
      <c r="AI74" s="5">
        <f t="shared" si="3"/>
        <v>900</v>
      </c>
      <c r="AJ74" s="5">
        <v>0</v>
      </c>
    </row>
    <row r="75" spans="1:36">
      <c r="A75" s="5">
        <v>72</v>
      </c>
      <c r="B75" s="5" t="s">
        <v>536</v>
      </c>
      <c r="C75" s="5" t="s">
        <v>109</v>
      </c>
      <c r="D75" s="5" t="s">
        <v>255</v>
      </c>
      <c r="E75" s="5" t="s">
        <v>593</v>
      </c>
      <c r="F75" s="5" t="s">
        <v>543</v>
      </c>
      <c r="G75" s="5">
        <v>8458899080</v>
      </c>
      <c r="H75" s="5" t="s">
        <v>198</v>
      </c>
      <c r="I75" s="5" t="s">
        <v>198</v>
      </c>
      <c r="J75" s="5" t="s">
        <v>125</v>
      </c>
      <c r="K75" s="5" t="s">
        <v>555</v>
      </c>
      <c r="L75" s="5" t="s">
        <v>556</v>
      </c>
      <c r="M75" s="5" t="s">
        <v>556</v>
      </c>
      <c r="N75" s="5" t="s">
        <v>556</v>
      </c>
      <c r="O75" s="5" t="s">
        <v>556</v>
      </c>
      <c r="P75" s="5" t="s">
        <v>556</v>
      </c>
      <c r="Q75" s="5" t="s">
        <v>246</v>
      </c>
      <c r="R75" s="5">
        <v>900</v>
      </c>
      <c r="S75" s="5">
        <v>3</v>
      </c>
      <c r="T75" s="5"/>
      <c r="U75" s="5"/>
      <c r="V75" s="5"/>
      <c r="W75" s="5"/>
      <c r="X75" s="5">
        <v>600</v>
      </c>
      <c r="Y75" s="5"/>
      <c r="Z75" s="5"/>
      <c r="AA75" s="5"/>
      <c r="AB75" s="5"/>
      <c r="AC75" s="5"/>
      <c r="AD75" s="5"/>
      <c r="AE75" s="5"/>
      <c r="AF75" s="5"/>
      <c r="AG75" s="5"/>
      <c r="AH75" s="5"/>
      <c r="AI75" s="5">
        <f t="shared" si="3"/>
        <v>600</v>
      </c>
      <c r="AJ75" s="5">
        <v>0</v>
      </c>
    </row>
    <row r="76" spans="1:36">
      <c r="A76" s="5">
        <v>73</v>
      </c>
      <c r="B76" s="5" t="s">
        <v>536</v>
      </c>
      <c r="C76" s="5" t="s">
        <v>109</v>
      </c>
      <c r="D76" s="5" t="s">
        <v>256</v>
      </c>
      <c r="E76" s="5" t="s">
        <v>594</v>
      </c>
      <c r="F76" s="5" t="s">
        <v>595</v>
      </c>
      <c r="G76" s="5">
        <v>9406187796</v>
      </c>
      <c r="H76" s="5" t="s">
        <v>188</v>
      </c>
      <c r="I76" s="5" t="s">
        <v>119</v>
      </c>
      <c r="J76" s="5" t="s">
        <v>199</v>
      </c>
      <c r="K76" s="5" t="s">
        <v>555</v>
      </c>
      <c r="L76" s="5" t="s">
        <v>556</v>
      </c>
      <c r="M76" s="5" t="s">
        <v>556</v>
      </c>
      <c r="N76" s="5" t="s">
        <v>556</v>
      </c>
      <c r="O76" s="5" t="s">
        <v>556</v>
      </c>
      <c r="P76" s="5" t="s">
        <v>556</v>
      </c>
      <c r="Q76" s="5" t="s">
        <v>556</v>
      </c>
      <c r="R76" s="5">
        <v>0</v>
      </c>
      <c r="S76" s="5">
        <v>4</v>
      </c>
      <c r="T76" s="5">
        <v>30</v>
      </c>
      <c r="U76" s="5"/>
      <c r="V76" s="5"/>
      <c r="W76" s="5"/>
      <c r="X76" s="5">
        <v>60</v>
      </c>
      <c r="Y76" s="5"/>
      <c r="Z76" s="5"/>
      <c r="AA76" s="5"/>
      <c r="AB76" s="5"/>
      <c r="AC76" s="5">
        <v>90</v>
      </c>
      <c r="AD76" s="5"/>
      <c r="AE76" s="5"/>
      <c r="AF76" s="5"/>
      <c r="AG76" s="5"/>
      <c r="AH76" s="5"/>
      <c r="AI76" s="5">
        <f t="shared" si="3"/>
        <v>180</v>
      </c>
      <c r="AJ76" s="5">
        <v>0</v>
      </c>
    </row>
    <row r="77" spans="1:36">
      <c r="A77" s="5">
        <v>74</v>
      </c>
      <c r="B77" s="5" t="s">
        <v>536</v>
      </c>
      <c r="C77" s="5" t="s">
        <v>109</v>
      </c>
      <c r="D77" s="5" t="s">
        <v>256</v>
      </c>
      <c r="E77" s="5" t="s">
        <v>539</v>
      </c>
      <c r="F77" s="5" t="s">
        <v>596</v>
      </c>
      <c r="G77" s="5">
        <v>8889909197</v>
      </c>
      <c r="H77" s="5" t="s">
        <v>118</v>
      </c>
      <c r="I77" s="5" t="s">
        <v>119</v>
      </c>
      <c r="J77" s="5" t="s">
        <v>199</v>
      </c>
      <c r="K77" s="5" t="s">
        <v>555</v>
      </c>
      <c r="L77" s="5" t="s">
        <v>556</v>
      </c>
      <c r="M77" s="5" t="s">
        <v>556</v>
      </c>
      <c r="N77" s="5" t="s">
        <v>556</v>
      </c>
      <c r="O77" s="5" t="s">
        <v>556</v>
      </c>
      <c r="P77" s="5" t="s">
        <v>556</v>
      </c>
      <c r="Q77" s="5" t="s">
        <v>556</v>
      </c>
      <c r="R77" s="5">
        <v>0</v>
      </c>
      <c r="S77" s="5">
        <v>10</v>
      </c>
      <c r="T77" s="5">
        <v>30</v>
      </c>
      <c r="U77" s="5"/>
      <c r="V77" s="5"/>
      <c r="W77" s="5"/>
      <c r="X77" s="5">
        <v>150</v>
      </c>
      <c r="Y77" s="5"/>
      <c r="Z77" s="5"/>
      <c r="AA77" s="5"/>
      <c r="AB77" s="5"/>
      <c r="AC77" s="5"/>
      <c r="AD77" s="5"/>
      <c r="AE77" s="5"/>
      <c r="AF77" s="5"/>
      <c r="AG77" s="5"/>
      <c r="AH77" s="5"/>
      <c r="AI77" s="5">
        <f t="shared" si="3"/>
        <v>180</v>
      </c>
      <c r="AJ77" s="5">
        <v>0</v>
      </c>
    </row>
    <row r="78" spans="1:36">
      <c r="A78" s="5">
        <v>75</v>
      </c>
      <c r="B78" s="5" t="s">
        <v>531</v>
      </c>
      <c r="C78" s="5" t="s">
        <v>160</v>
      </c>
      <c r="D78" s="5" t="s">
        <v>256</v>
      </c>
      <c r="E78" s="5" t="s">
        <v>544</v>
      </c>
      <c r="F78" s="5" t="s">
        <v>597</v>
      </c>
      <c r="G78" s="5">
        <v>7974375477</v>
      </c>
      <c r="H78" s="5" t="s">
        <v>598</v>
      </c>
      <c r="I78" s="5" t="s">
        <v>7</v>
      </c>
      <c r="J78" s="5" t="s">
        <v>199</v>
      </c>
      <c r="K78" s="5" t="s">
        <v>555</v>
      </c>
      <c r="L78" s="5" t="s">
        <v>556</v>
      </c>
      <c r="M78" s="5" t="s">
        <v>556</v>
      </c>
      <c r="N78" s="5" t="s">
        <v>556</v>
      </c>
      <c r="O78" s="5" t="s">
        <v>556</v>
      </c>
      <c r="P78" s="5" t="s">
        <v>556</v>
      </c>
      <c r="Q78" s="5" t="s">
        <v>556</v>
      </c>
      <c r="R78" s="5">
        <v>0</v>
      </c>
      <c r="S78" s="5">
        <v>4</v>
      </c>
      <c r="T78" s="5">
        <v>90</v>
      </c>
      <c r="U78" s="5"/>
      <c r="V78" s="5"/>
      <c r="W78" s="5"/>
      <c r="X78" s="5">
        <v>60</v>
      </c>
      <c r="Y78" s="5"/>
      <c r="Z78" s="5"/>
      <c r="AA78" s="5"/>
      <c r="AB78" s="5"/>
      <c r="AC78" s="5"/>
      <c r="AD78" s="5"/>
      <c r="AE78" s="5"/>
      <c r="AF78" s="5"/>
      <c r="AG78" s="5"/>
      <c r="AH78" s="5"/>
      <c r="AI78" s="5">
        <f t="shared" si="3"/>
        <v>150</v>
      </c>
      <c r="AJ78" s="5">
        <v>0</v>
      </c>
    </row>
    <row r="79" spans="1:36">
      <c r="A79" s="5">
        <v>76</v>
      </c>
      <c r="B79" s="5"/>
      <c r="C79" s="5" t="s">
        <v>166</v>
      </c>
      <c r="D79" s="5" t="s">
        <v>255</v>
      </c>
      <c r="E79" s="5" t="s">
        <v>599</v>
      </c>
      <c r="F79" s="5" t="s">
        <v>600</v>
      </c>
      <c r="G79" s="5">
        <v>9111328969</v>
      </c>
      <c r="H79" s="5" t="s">
        <v>601</v>
      </c>
      <c r="I79" s="5" t="s">
        <v>601</v>
      </c>
      <c r="J79" s="5" t="s">
        <v>602</v>
      </c>
      <c r="K79" s="5" t="s">
        <v>558</v>
      </c>
      <c r="L79" s="5" t="s">
        <v>556</v>
      </c>
      <c r="M79" s="5" t="s">
        <v>556</v>
      </c>
      <c r="N79" s="5" t="s">
        <v>556</v>
      </c>
      <c r="O79" s="5" t="s">
        <v>556</v>
      </c>
      <c r="P79" s="5" t="s">
        <v>556</v>
      </c>
      <c r="Q79" s="5" t="s">
        <v>556</v>
      </c>
      <c r="R79" s="5">
        <v>0</v>
      </c>
      <c r="S79" s="5">
        <v>4</v>
      </c>
      <c r="T79" s="5"/>
      <c r="U79" s="5"/>
      <c r="V79" s="5"/>
      <c r="W79" s="5"/>
      <c r="X79" s="5"/>
      <c r="Y79" s="5"/>
      <c r="Z79" s="5"/>
      <c r="AA79" s="5"/>
      <c r="AB79" s="5">
        <v>30</v>
      </c>
      <c r="AC79" s="5"/>
      <c r="AD79" s="5"/>
      <c r="AE79" s="5"/>
      <c r="AF79" s="5"/>
      <c r="AG79" s="5"/>
      <c r="AH79" s="5"/>
      <c r="AI79" s="5">
        <f t="shared" si="3"/>
        <v>30</v>
      </c>
      <c r="AJ79" s="5">
        <v>0</v>
      </c>
    </row>
    <row r="80" spans="1:36">
      <c r="A80" s="5">
        <v>77</v>
      </c>
      <c r="B80" s="5" t="s">
        <v>236</v>
      </c>
      <c r="C80" s="5" t="s">
        <v>557</v>
      </c>
      <c r="D80" s="5" t="s">
        <v>255</v>
      </c>
      <c r="E80" s="5" t="s">
        <v>529</v>
      </c>
      <c r="F80" s="5" t="s">
        <v>529</v>
      </c>
      <c r="G80" s="5">
        <v>9131376807</v>
      </c>
      <c r="H80" s="5" t="s">
        <v>427</v>
      </c>
      <c r="I80" s="5" t="s">
        <v>515</v>
      </c>
      <c r="J80" s="5" t="s">
        <v>199</v>
      </c>
      <c r="K80" s="5" t="s">
        <v>558</v>
      </c>
      <c r="L80" s="5" t="s">
        <v>556</v>
      </c>
      <c r="M80" s="5" t="s">
        <v>556</v>
      </c>
      <c r="N80" s="5" t="s">
        <v>556</v>
      </c>
      <c r="O80" s="5" t="s">
        <v>556</v>
      </c>
      <c r="P80" s="5" t="s">
        <v>556</v>
      </c>
      <c r="Q80" s="5" t="s">
        <v>556</v>
      </c>
      <c r="R80" s="5">
        <v>0</v>
      </c>
      <c r="S80" s="5">
        <v>8</v>
      </c>
      <c r="T80" s="5">
        <v>30</v>
      </c>
      <c r="U80" s="5"/>
      <c r="V80" s="5"/>
      <c r="W80" s="5"/>
      <c r="X80" s="5"/>
      <c r="Y80" s="5"/>
      <c r="Z80" s="5"/>
      <c r="AA80" s="5"/>
      <c r="AB80" s="5"/>
      <c r="AC80" s="5">
        <v>30</v>
      </c>
      <c r="AD80" s="5"/>
      <c r="AE80" s="5"/>
      <c r="AF80" s="5"/>
      <c r="AG80" s="5"/>
      <c r="AH80" s="5"/>
      <c r="AI80" s="5">
        <f t="shared" si="3"/>
        <v>60</v>
      </c>
      <c r="AJ80" s="5">
        <v>0</v>
      </c>
    </row>
    <row r="81" spans="1:36">
      <c r="A81" s="5">
        <v>78</v>
      </c>
      <c r="B81" s="5" t="s">
        <v>236</v>
      </c>
      <c r="C81" s="5" t="s">
        <v>557</v>
      </c>
      <c r="D81" s="5" t="s">
        <v>256</v>
      </c>
      <c r="E81" s="5" t="s">
        <v>519</v>
      </c>
      <c r="F81" s="5" t="s">
        <v>543</v>
      </c>
      <c r="G81" s="5">
        <v>8815572297</v>
      </c>
      <c r="H81" s="5" t="s">
        <v>116</v>
      </c>
      <c r="I81" s="5" t="s">
        <v>88</v>
      </c>
      <c r="J81" s="5" t="s">
        <v>199</v>
      </c>
      <c r="K81" s="5" t="s">
        <v>555</v>
      </c>
      <c r="L81" s="5" t="s">
        <v>556</v>
      </c>
      <c r="M81" s="5" t="s">
        <v>556</v>
      </c>
      <c r="N81" s="5" t="s">
        <v>556</v>
      </c>
      <c r="O81" s="5" t="s">
        <v>556</v>
      </c>
      <c r="P81" s="5" t="s">
        <v>556</v>
      </c>
      <c r="Q81" s="5" t="s">
        <v>556</v>
      </c>
      <c r="R81" s="5">
        <v>0</v>
      </c>
      <c r="S81" s="5">
        <v>6</v>
      </c>
      <c r="T81" s="5">
        <v>30</v>
      </c>
      <c r="U81" s="5"/>
      <c r="V81" s="5"/>
      <c r="W81" s="5"/>
      <c r="X81" s="5">
        <v>30</v>
      </c>
      <c r="Y81" s="5"/>
      <c r="Z81" s="5"/>
      <c r="AA81" s="5"/>
      <c r="AB81" s="5"/>
      <c r="AC81" s="5"/>
      <c r="AD81" s="5"/>
      <c r="AE81" s="5"/>
      <c r="AF81" s="5"/>
      <c r="AG81" s="5"/>
      <c r="AH81" s="5"/>
      <c r="AI81" s="5">
        <f t="shared" si="3"/>
        <v>60</v>
      </c>
      <c r="AJ81" s="5">
        <v>0</v>
      </c>
    </row>
    <row r="82" spans="1:36">
      <c r="A82" s="5">
        <v>79</v>
      </c>
      <c r="B82" s="5" t="s">
        <v>236</v>
      </c>
      <c r="C82" s="5" t="s">
        <v>557</v>
      </c>
      <c r="D82" s="5" t="s">
        <v>256</v>
      </c>
      <c r="E82" s="5" t="s">
        <v>520</v>
      </c>
      <c r="F82" s="5" t="s">
        <v>521</v>
      </c>
      <c r="G82" s="5">
        <v>7000065241</v>
      </c>
      <c r="H82" s="5" t="s">
        <v>515</v>
      </c>
      <c r="I82" s="5" t="s">
        <v>515</v>
      </c>
      <c r="J82" s="5" t="s">
        <v>200</v>
      </c>
      <c r="K82" s="5" t="s">
        <v>558</v>
      </c>
      <c r="L82" s="5" t="s">
        <v>556</v>
      </c>
      <c r="M82" s="5" t="s">
        <v>556</v>
      </c>
      <c r="N82" s="5" t="s">
        <v>556</v>
      </c>
      <c r="O82" s="5" t="s">
        <v>556</v>
      </c>
      <c r="P82" s="5" t="s">
        <v>556</v>
      </c>
      <c r="Q82" s="5" t="s">
        <v>556</v>
      </c>
      <c r="R82" s="5">
        <v>0</v>
      </c>
      <c r="S82" s="5">
        <v>25</v>
      </c>
      <c r="T82" s="5">
        <v>30</v>
      </c>
      <c r="U82" s="5"/>
      <c r="V82" s="5"/>
      <c r="W82" s="5"/>
      <c r="X82" s="5">
        <v>90</v>
      </c>
      <c r="Y82" s="5"/>
      <c r="Z82" s="5"/>
      <c r="AA82" s="5"/>
      <c r="AB82" s="5"/>
      <c r="AC82" s="5"/>
      <c r="AD82" s="5"/>
      <c r="AE82" s="5"/>
      <c r="AF82" s="5"/>
      <c r="AG82" s="5"/>
      <c r="AH82" s="5"/>
      <c r="AI82" s="5">
        <f t="shared" si="3"/>
        <v>120</v>
      </c>
      <c r="AJ82" s="5">
        <v>0</v>
      </c>
    </row>
    <row r="83" spans="1:36">
      <c r="A83" s="5">
        <v>80</v>
      </c>
      <c r="B83" s="5" t="s">
        <v>236</v>
      </c>
      <c r="C83" s="5" t="s">
        <v>557</v>
      </c>
      <c r="D83" s="5" t="s">
        <v>255</v>
      </c>
      <c r="E83" s="5" t="s">
        <v>573</v>
      </c>
      <c r="F83" s="5" t="s">
        <v>517</v>
      </c>
      <c r="G83" s="5">
        <v>7067155219</v>
      </c>
      <c r="H83" s="5" t="s">
        <v>603</v>
      </c>
      <c r="I83" s="5" t="s">
        <v>88</v>
      </c>
      <c r="J83" s="5" t="s">
        <v>199</v>
      </c>
      <c r="K83" s="5" t="s">
        <v>555</v>
      </c>
      <c r="L83" s="5" t="s">
        <v>556</v>
      </c>
      <c r="M83" s="5" t="s">
        <v>556</v>
      </c>
      <c r="N83" s="5" t="s">
        <v>556</v>
      </c>
      <c r="O83" s="5" t="s">
        <v>556</v>
      </c>
      <c r="P83" s="5" t="s">
        <v>556</v>
      </c>
      <c r="Q83" s="5" t="s">
        <v>246</v>
      </c>
      <c r="R83" s="5">
        <v>300</v>
      </c>
      <c r="S83" s="5">
        <v>4</v>
      </c>
      <c r="T83" s="5">
        <v>60</v>
      </c>
      <c r="U83" s="5"/>
      <c r="V83" s="5"/>
      <c r="W83" s="5"/>
      <c r="X83" s="5">
        <v>150</v>
      </c>
      <c r="Y83" s="5"/>
      <c r="Z83" s="5"/>
      <c r="AA83" s="5"/>
      <c r="AB83" s="5">
        <v>30</v>
      </c>
      <c r="AC83" s="5"/>
      <c r="AD83" s="5"/>
      <c r="AE83" s="5"/>
      <c r="AF83" s="5"/>
      <c r="AG83" s="5"/>
      <c r="AH83" s="5"/>
      <c r="AI83" s="5">
        <f t="shared" si="3"/>
        <v>240</v>
      </c>
      <c r="AJ83" s="5">
        <v>0</v>
      </c>
    </row>
    <row r="84" spans="1:36">
      <c r="A84" s="5">
        <v>81</v>
      </c>
      <c r="B84" s="5" t="s">
        <v>536</v>
      </c>
      <c r="C84" s="5" t="s">
        <v>109</v>
      </c>
      <c r="D84" s="5" t="s">
        <v>255</v>
      </c>
      <c r="E84" s="5" t="s">
        <v>170</v>
      </c>
      <c r="F84" s="5" t="s">
        <v>107</v>
      </c>
      <c r="G84" s="5">
        <v>6264612619</v>
      </c>
      <c r="H84" s="5" t="s">
        <v>108</v>
      </c>
      <c r="I84" s="5" t="s">
        <v>112</v>
      </c>
      <c r="J84" s="5" t="s">
        <v>199</v>
      </c>
      <c r="K84" s="5" t="s">
        <v>555</v>
      </c>
      <c r="L84" s="5" t="s">
        <v>556</v>
      </c>
      <c r="M84" s="5" t="s">
        <v>556</v>
      </c>
      <c r="N84" s="5" t="s">
        <v>556</v>
      </c>
      <c r="O84" s="5" t="s">
        <v>556</v>
      </c>
      <c r="P84" s="5" t="s">
        <v>556</v>
      </c>
      <c r="Q84" s="5" t="s">
        <v>556</v>
      </c>
      <c r="R84" s="5">
        <v>0</v>
      </c>
      <c r="S84" s="5">
        <v>12</v>
      </c>
      <c r="T84" s="5">
        <v>30</v>
      </c>
      <c r="U84" s="5"/>
      <c r="V84" s="5"/>
      <c r="W84" s="5"/>
      <c r="X84" s="5">
        <v>30</v>
      </c>
      <c r="Y84" s="5"/>
      <c r="Z84" s="5"/>
      <c r="AA84" s="5"/>
      <c r="AB84" s="5">
        <v>60</v>
      </c>
      <c r="AC84" s="5"/>
      <c r="AD84" s="5"/>
      <c r="AE84" s="5"/>
      <c r="AF84" s="5"/>
      <c r="AG84" s="5"/>
      <c r="AH84" s="5"/>
      <c r="AI84" s="5">
        <f t="shared" si="3"/>
        <v>120</v>
      </c>
      <c r="AJ84" s="5">
        <v>0</v>
      </c>
    </row>
    <row r="85" spans="1:36">
      <c r="A85" s="5">
        <v>82</v>
      </c>
      <c r="B85" s="5" t="s">
        <v>536</v>
      </c>
      <c r="C85" s="5" t="s">
        <v>109</v>
      </c>
      <c r="D85" s="5" t="s">
        <v>256</v>
      </c>
      <c r="E85" s="5" t="s">
        <v>604</v>
      </c>
      <c r="F85" s="5" t="s">
        <v>605</v>
      </c>
      <c r="G85" s="5">
        <v>9926842069</v>
      </c>
      <c r="H85" s="5" t="s">
        <v>538</v>
      </c>
      <c r="I85" s="5" t="s">
        <v>119</v>
      </c>
      <c r="J85" s="5" t="s">
        <v>199</v>
      </c>
      <c r="K85" s="5" t="s">
        <v>555</v>
      </c>
      <c r="L85" s="5" t="s">
        <v>556</v>
      </c>
      <c r="M85" s="5" t="s">
        <v>556</v>
      </c>
      <c r="N85" s="5" t="s">
        <v>556</v>
      </c>
      <c r="O85" s="5" t="s">
        <v>556</v>
      </c>
      <c r="P85" s="5" t="s">
        <v>556</v>
      </c>
      <c r="Q85" s="5" t="s">
        <v>556</v>
      </c>
      <c r="R85" s="5">
        <v>0</v>
      </c>
      <c r="S85" s="5">
        <v>5</v>
      </c>
      <c r="T85" s="5">
        <v>30</v>
      </c>
      <c r="U85" s="5"/>
      <c r="V85" s="5"/>
      <c r="W85" s="5"/>
      <c r="X85" s="5"/>
      <c r="Y85" s="5"/>
      <c r="Z85" s="5"/>
      <c r="AA85" s="5"/>
      <c r="AB85" s="5"/>
      <c r="AC85" s="5"/>
      <c r="AD85" s="5"/>
      <c r="AE85" s="5"/>
      <c r="AF85" s="5"/>
      <c r="AG85" s="5"/>
      <c r="AH85" s="5"/>
      <c r="AI85" s="5">
        <f t="shared" si="3"/>
        <v>30</v>
      </c>
      <c r="AJ85" s="5">
        <v>0</v>
      </c>
    </row>
    <row r="86" spans="1:36">
      <c r="A86" s="5">
        <v>83</v>
      </c>
      <c r="B86" s="5" t="s">
        <v>536</v>
      </c>
      <c r="C86" s="5" t="s">
        <v>109</v>
      </c>
      <c r="D86" s="5" t="s">
        <v>255</v>
      </c>
      <c r="E86" s="5" t="s">
        <v>606</v>
      </c>
      <c r="F86" s="5" t="s">
        <v>607</v>
      </c>
      <c r="G86" s="5">
        <v>9977028841</v>
      </c>
      <c r="H86" s="5" t="s">
        <v>88</v>
      </c>
      <c r="I86" s="5" t="s">
        <v>88</v>
      </c>
      <c r="J86" s="5" t="s">
        <v>199</v>
      </c>
      <c r="K86" s="5" t="s">
        <v>555</v>
      </c>
      <c r="L86" s="5" t="s">
        <v>556</v>
      </c>
      <c r="M86" s="5" t="s">
        <v>556</v>
      </c>
      <c r="N86" s="5" t="s">
        <v>556</v>
      </c>
      <c r="O86" s="5" t="s">
        <v>556</v>
      </c>
      <c r="P86" s="5" t="s">
        <v>556</v>
      </c>
      <c r="Q86" s="5" t="s">
        <v>246</v>
      </c>
      <c r="R86" s="5">
        <v>0</v>
      </c>
      <c r="S86" s="5">
        <v>25</v>
      </c>
      <c r="T86" s="5">
        <v>30</v>
      </c>
      <c r="U86" s="5"/>
      <c r="V86" s="5"/>
      <c r="W86" s="5"/>
      <c r="X86" s="5"/>
      <c r="Y86" s="5"/>
      <c r="Z86" s="5"/>
      <c r="AA86" s="5"/>
      <c r="AB86" s="5"/>
      <c r="AC86" s="5"/>
      <c r="AD86" s="5"/>
      <c r="AE86" s="5"/>
      <c r="AF86" s="5"/>
      <c r="AG86" s="5"/>
      <c r="AH86" s="5"/>
      <c r="AI86" s="5">
        <f t="shared" si="3"/>
        <v>30</v>
      </c>
      <c r="AJ86" s="5">
        <v>0</v>
      </c>
    </row>
    <row r="87" spans="1:36">
      <c r="A87" s="5">
        <v>84</v>
      </c>
      <c r="B87" s="5"/>
      <c r="C87" s="5" t="s">
        <v>166</v>
      </c>
      <c r="D87" s="5" t="s">
        <v>255</v>
      </c>
      <c r="E87" t="s">
        <v>540</v>
      </c>
      <c r="F87" t="s">
        <v>542</v>
      </c>
      <c r="G87">
        <v>7440282002</v>
      </c>
      <c r="H87" t="s">
        <v>198</v>
      </c>
      <c r="I87" s="5" t="s">
        <v>198</v>
      </c>
      <c r="J87" s="5" t="s">
        <v>125</v>
      </c>
      <c r="K87" s="5" t="s">
        <v>555</v>
      </c>
      <c r="L87" s="5" t="s">
        <v>556</v>
      </c>
      <c r="M87" s="5" t="s">
        <v>556</v>
      </c>
      <c r="N87" s="5" t="s">
        <v>556</v>
      </c>
      <c r="O87" s="5" t="s">
        <v>556</v>
      </c>
      <c r="P87" s="5" t="s">
        <v>556</v>
      </c>
      <c r="Q87" s="5" t="s">
        <v>556</v>
      </c>
      <c r="R87" s="5">
        <v>1000</v>
      </c>
      <c r="S87" s="5">
        <v>20</v>
      </c>
      <c r="T87" s="5">
        <v>500</v>
      </c>
      <c r="U87" s="5"/>
      <c r="V87" s="5"/>
      <c r="W87" s="5"/>
      <c r="X87" s="5">
        <v>500</v>
      </c>
      <c r="Y87" s="5"/>
      <c r="Z87" s="5"/>
      <c r="AA87" s="5"/>
      <c r="AB87" s="5"/>
      <c r="AC87" s="5"/>
      <c r="AD87" s="5"/>
      <c r="AE87" s="5"/>
      <c r="AF87" s="5"/>
      <c r="AG87" s="5"/>
      <c r="AH87" s="5"/>
      <c r="AI87" s="5">
        <f t="shared" si="3"/>
        <v>1000</v>
      </c>
      <c r="AJ87" s="5">
        <v>0</v>
      </c>
    </row>
    <row r="88" spans="1:36">
      <c r="A88" s="5">
        <v>85</v>
      </c>
      <c r="B88" s="5" t="s">
        <v>536</v>
      </c>
      <c r="C88" s="5" t="s">
        <v>109</v>
      </c>
      <c r="D88" s="5" t="s">
        <v>256</v>
      </c>
      <c r="E88" s="5" t="s">
        <v>608</v>
      </c>
      <c r="F88" s="5" t="s">
        <v>609</v>
      </c>
      <c r="G88" s="5">
        <v>9755182236</v>
      </c>
      <c r="H88" s="5" t="s">
        <v>610</v>
      </c>
      <c r="I88" s="5" t="s">
        <v>601</v>
      </c>
      <c r="J88" s="5" t="s">
        <v>602</v>
      </c>
      <c r="K88" s="5" t="s">
        <v>555</v>
      </c>
      <c r="L88" s="5" t="s">
        <v>556</v>
      </c>
      <c r="M88" s="5" t="s">
        <v>556</v>
      </c>
      <c r="N88" s="5" t="s">
        <v>556</v>
      </c>
      <c r="O88" s="5" t="s">
        <v>556</v>
      </c>
      <c r="P88" s="5" t="s">
        <v>556</v>
      </c>
      <c r="Q88" s="5" t="s">
        <v>556</v>
      </c>
      <c r="R88" s="5">
        <v>0</v>
      </c>
      <c r="S88" s="5"/>
      <c r="T88" s="5"/>
      <c r="U88" s="5"/>
      <c r="V88" s="5"/>
      <c r="W88" s="5"/>
      <c r="X88" s="5"/>
      <c r="Y88" s="5"/>
      <c r="Z88" s="5"/>
      <c r="AA88" s="5"/>
      <c r="AB88" s="5">
        <v>30</v>
      </c>
      <c r="AC88" s="5"/>
      <c r="AD88" s="5"/>
      <c r="AE88" s="5"/>
      <c r="AF88" s="5"/>
      <c r="AG88" s="5"/>
      <c r="AH88" s="5"/>
      <c r="AI88" s="5">
        <f t="shared" si="3"/>
        <v>30</v>
      </c>
      <c r="AJ88" s="5">
        <v>0</v>
      </c>
    </row>
    <row r="89" spans="1:36">
      <c r="A89" s="5">
        <v>86</v>
      </c>
      <c r="B89" s="5" t="s">
        <v>535</v>
      </c>
      <c r="C89" s="5" t="s">
        <v>522</v>
      </c>
      <c r="D89" s="5" t="s">
        <v>256</v>
      </c>
      <c r="E89" s="85" t="s">
        <v>611</v>
      </c>
      <c r="F89" s="85" t="s">
        <v>612</v>
      </c>
      <c r="G89" s="15">
        <v>9926645290</v>
      </c>
      <c r="H89" s="15" t="s">
        <v>527</v>
      </c>
      <c r="I89" s="15" t="s">
        <v>475</v>
      </c>
      <c r="J89" s="15" t="s">
        <v>178</v>
      </c>
      <c r="K89" s="5" t="s">
        <v>555</v>
      </c>
      <c r="L89" s="15" t="s">
        <v>556</v>
      </c>
      <c r="M89" s="15" t="s">
        <v>556</v>
      </c>
      <c r="N89" s="5" t="s">
        <v>556</v>
      </c>
      <c r="O89" s="5" t="s">
        <v>556</v>
      </c>
      <c r="P89" s="5" t="s">
        <v>556</v>
      </c>
      <c r="Q89" s="5" t="s">
        <v>556</v>
      </c>
      <c r="R89" s="5">
        <v>0</v>
      </c>
      <c r="S89" s="5">
        <v>2</v>
      </c>
      <c r="T89" s="5">
        <v>30</v>
      </c>
      <c r="U89" s="5"/>
      <c r="V89" s="5"/>
      <c r="W89" s="5"/>
      <c r="X89" s="5"/>
      <c r="Y89" s="5"/>
      <c r="Z89" s="5"/>
      <c r="AA89" s="5"/>
      <c r="AB89" s="5"/>
      <c r="AC89" s="5"/>
      <c r="AD89" s="5"/>
      <c r="AE89" s="5"/>
      <c r="AF89" s="5"/>
      <c r="AG89" s="5"/>
      <c r="AH89" s="5"/>
      <c r="AI89" s="5">
        <f t="shared" si="3"/>
        <v>30</v>
      </c>
      <c r="AJ89" s="5">
        <v>0</v>
      </c>
    </row>
    <row r="90" spans="1:36">
      <c r="A90" s="5">
        <v>87</v>
      </c>
      <c r="B90" s="5"/>
      <c r="C90" s="5" t="s">
        <v>167</v>
      </c>
      <c r="D90" s="5" t="s">
        <v>255</v>
      </c>
      <c r="E90" s="5" t="s">
        <v>613</v>
      </c>
      <c r="F90" s="5" t="s">
        <v>613</v>
      </c>
      <c r="G90" s="5">
        <v>6266836051</v>
      </c>
      <c r="H90" s="5" t="s">
        <v>614</v>
      </c>
      <c r="I90" s="5" t="s">
        <v>88</v>
      </c>
      <c r="J90" s="5" t="s">
        <v>199</v>
      </c>
      <c r="K90" s="5" t="s">
        <v>555</v>
      </c>
      <c r="L90" s="5" t="s">
        <v>556</v>
      </c>
      <c r="M90" s="5" t="s">
        <v>556</v>
      </c>
      <c r="N90" s="5" t="s">
        <v>556</v>
      </c>
      <c r="O90" s="5" t="s">
        <v>556</v>
      </c>
      <c r="P90" s="5" t="s">
        <v>556</v>
      </c>
      <c r="Q90" s="5" t="s">
        <v>556</v>
      </c>
      <c r="R90" s="5">
        <v>0</v>
      </c>
      <c r="S90" s="5">
        <v>1</v>
      </c>
      <c r="T90" s="5"/>
      <c r="U90" s="5"/>
      <c r="V90" s="5"/>
      <c r="W90" s="5"/>
      <c r="X90" s="5"/>
      <c r="Y90" s="5"/>
      <c r="Z90" s="5"/>
      <c r="AA90" s="5"/>
      <c r="AB90" s="5">
        <v>90</v>
      </c>
      <c r="AC90" s="5"/>
      <c r="AD90" s="5"/>
      <c r="AE90" s="5"/>
      <c r="AF90" s="5"/>
      <c r="AG90" s="5"/>
      <c r="AH90" s="5"/>
      <c r="AI90" s="5">
        <f t="shared" si="3"/>
        <v>90</v>
      </c>
      <c r="AJ90" s="5">
        <v>0</v>
      </c>
    </row>
    <row r="91" spans="1:36">
      <c r="A91" s="5">
        <v>88</v>
      </c>
      <c r="B91" s="5" t="s">
        <v>535</v>
      </c>
      <c r="C91" s="5" t="s">
        <v>522</v>
      </c>
      <c r="D91" s="5" t="s">
        <v>256</v>
      </c>
      <c r="E91" s="5" t="s">
        <v>615</v>
      </c>
      <c r="F91" s="5" t="s">
        <v>615</v>
      </c>
      <c r="G91" s="5">
        <v>7999206087</v>
      </c>
      <c r="H91" s="5" t="s">
        <v>472</v>
      </c>
      <c r="I91" s="5" t="s">
        <v>178</v>
      </c>
      <c r="J91" s="5" t="s">
        <v>178</v>
      </c>
      <c r="K91" s="5" t="s">
        <v>555</v>
      </c>
      <c r="L91" s="5" t="s">
        <v>556</v>
      </c>
      <c r="M91" s="5" t="s">
        <v>556</v>
      </c>
      <c r="N91" s="5" t="s">
        <v>556</v>
      </c>
      <c r="O91" s="5" t="s">
        <v>556</v>
      </c>
      <c r="P91" s="5" t="s">
        <v>556</v>
      </c>
      <c r="Q91" s="5" t="s">
        <v>556</v>
      </c>
      <c r="R91" s="5">
        <v>0</v>
      </c>
      <c r="S91" s="5">
        <v>2</v>
      </c>
      <c r="T91" s="5">
        <v>90</v>
      </c>
      <c r="U91" s="5"/>
      <c r="V91" s="5"/>
      <c r="W91" s="5"/>
      <c r="X91" s="5"/>
      <c r="Y91" s="5"/>
      <c r="Z91" s="5"/>
      <c r="AA91" s="5"/>
      <c r="AB91" s="5"/>
      <c r="AC91" s="5"/>
      <c r="AD91" s="5"/>
      <c r="AE91" s="5"/>
      <c r="AF91" s="5"/>
      <c r="AG91" s="5"/>
      <c r="AH91" s="5"/>
      <c r="AI91" s="5">
        <f t="shared" si="3"/>
        <v>90</v>
      </c>
      <c r="AJ91" s="5">
        <v>0</v>
      </c>
    </row>
    <row r="92" spans="1:36">
      <c r="A92" s="5">
        <v>89</v>
      </c>
      <c r="B92" s="5" t="s">
        <v>531</v>
      </c>
      <c r="C92" s="5" t="s">
        <v>160</v>
      </c>
      <c r="D92" s="5" t="s">
        <v>256</v>
      </c>
      <c r="E92" s="5" t="s">
        <v>608</v>
      </c>
      <c r="F92" s="5" t="s">
        <v>616</v>
      </c>
      <c r="G92" s="5">
        <v>7722821485</v>
      </c>
      <c r="H92" s="5" t="s">
        <v>532</v>
      </c>
      <c r="I92" s="5" t="s">
        <v>515</v>
      </c>
      <c r="J92" s="5" t="s">
        <v>200</v>
      </c>
      <c r="K92" s="5" t="s">
        <v>555</v>
      </c>
      <c r="L92" s="5" t="s">
        <v>556</v>
      </c>
      <c r="M92" s="5" t="s">
        <v>556</v>
      </c>
      <c r="N92" s="5" t="s">
        <v>556</v>
      </c>
      <c r="O92" s="5" t="s">
        <v>556</v>
      </c>
      <c r="P92" s="5" t="s">
        <v>556</v>
      </c>
      <c r="Q92" s="5" t="s">
        <v>556</v>
      </c>
      <c r="R92" s="5">
        <v>0</v>
      </c>
      <c r="S92" s="5">
        <v>2</v>
      </c>
      <c r="T92" s="5"/>
      <c r="U92" s="5"/>
      <c r="V92" s="5"/>
      <c r="W92" s="5"/>
      <c r="X92" s="5">
        <v>45</v>
      </c>
      <c r="Y92" s="5"/>
      <c r="Z92" s="5"/>
      <c r="AA92" s="5"/>
      <c r="AB92" s="5"/>
      <c r="AC92" s="5"/>
      <c r="AD92" s="5"/>
      <c r="AE92" s="5"/>
      <c r="AF92" s="5"/>
      <c r="AG92" s="5"/>
      <c r="AH92" s="5"/>
      <c r="AI92" s="5">
        <f t="shared" si="3"/>
        <v>45</v>
      </c>
      <c r="AJ92" s="5">
        <v>0</v>
      </c>
    </row>
    <row r="93" spans="1:36">
      <c r="A93" s="5">
        <v>90</v>
      </c>
      <c r="B93" s="5" t="s">
        <v>535</v>
      </c>
      <c r="C93" s="5" t="s">
        <v>522</v>
      </c>
      <c r="D93" s="5" t="s">
        <v>255</v>
      </c>
      <c r="E93" s="5" t="s">
        <v>617</v>
      </c>
      <c r="F93" s="5" t="s">
        <v>618</v>
      </c>
      <c r="G93" s="5">
        <v>7049666940</v>
      </c>
      <c r="H93" s="5" t="s">
        <v>518</v>
      </c>
      <c r="I93" s="5" t="s">
        <v>88</v>
      </c>
      <c r="J93" s="5" t="s">
        <v>200</v>
      </c>
      <c r="K93" s="5" t="s">
        <v>555</v>
      </c>
      <c r="L93" s="5" t="s">
        <v>556</v>
      </c>
      <c r="M93" s="5" t="s">
        <v>556</v>
      </c>
      <c r="N93" s="5" t="s">
        <v>556</v>
      </c>
      <c r="O93" s="5" t="s">
        <v>556</v>
      </c>
      <c r="P93" s="5" t="s">
        <v>556</v>
      </c>
      <c r="Q93" s="5" t="s">
        <v>556</v>
      </c>
      <c r="R93" s="5">
        <v>0</v>
      </c>
      <c r="S93" s="5">
        <v>10</v>
      </c>
      <c r="T93" s="5">
        <v>30</v>
      </c>
      <c r="U93" s="5"/>
      <c r="V93" s="5"/>
      <c r="W93" s="5"/>
      <c r="X93" s="5">
        <v>60</v>
      </c>
      <c r="Y93" s="5"/>
      <c r="Z93" s="5"/>
      <c r="AA93" s="5"/>
      <c r="AB93" s="5"/>
      <c r="AC93" s="5"/>
      <c r="AD93" s="5"/>
      <c r="AE93" s="5"/>
      <c r="AF93" s="5"/>
      <c r="AG93" s="5"/>
      <c r="AH93" s="5"/>
      <c r="AI93" s="5">
        <f t="shared" si="3"/>
        <v>90</v>
      </c>
      <c r="AJ93" s="5">
        <v>0</v>
      </c>
    </row>
    <row r="94" spans="1:36">
      <c r="A94" s="5">
        <v>91</v>
      </c>
      <c r="B94" s="5" t="s">
        <v>236</v>
      </c>
      <c r="C94" s="5" t="s">
        <v>451</v>
      </c>
      <c r="D94" s="5" t="s">
        <v>256</v>
      </c>
      <c r="E94" s="5" t="s">
        <v>608</v>
      </c>
      <c r="F94" s="5" t="s">
        <v>619</v>
      </c>
      <c r="G94" s="5">
        <v>7879673978</v>
      </c>
      <c r="H94" s="5" t="s">
        <v>518</v>
      </c>
      <c r="I94" s="5" t="s">
        <v>88</v>
      </c>
      <c r="J94" s="5" t="s">
        <v>200</v>
      </c>
      <c r="K94" s="5" t="s">
        <v>555</v>
      </c>
      <c r="L94" s="5" t="s">
        <v>556</v>
      </c>
      <c r="M94" s="5" t="s">
        <v>556</v>
      </c>
      <c r="N94" s="5" t="s">
        <v>556</v>
      </c>
      <c r="O94" s="5" t="s">
        <v>556</v>
      </c>
      <c r="P94" s="5" t="s">
        <v>556</v>
      </c>
      <c r="Q94" s="5" t="s">
        <v>556</v>
      </c>
      <c r="R94" s="5">
        <v>0</v>
      </c>
      <c r="S94" s="5">
        <v>3</v>
      </c>
      <c r="T94" s="5">
        <v>0</v>
      </c>
      <c r="U94" s="5"/>
      <c r="V94" s="5"/>
      <c r="W94" s="5"/>
      <c r="X94" s="5">
        <v>60</v>
      </c>
      <c r="Y94" s="5"/>
      <c r="Z94" s="5"/>
      <c r="AA94" s="5"/>
      <c r="AB94" s="5"/>
      <c r="AC94" s="5"/>
      <c r="AD94" s="5"/>
      <c r="AE94" s="5"/>
      <c r="AF94" s="5"/>
      <c r="AG94" s="5"/>
      <c r="AH94" s="5"/>
      <c r="AI94" s="5">
        <f t="shared" si="3"/>
        <v>60</v>
      </c>
      <c r="AJ94" s="5">
        <v>0</v>
      </c>
    </row>
    <row r="95" spans="1:36">
      <c r="A95" s="5">
        <v>92</v>
      </c>
      <c r="B95" s="5" t="s">
        <v>236</v>
      </c>
      <c r="C95" s="5" t="s">
        <v>557</v>
      </c>
      <c r="D95" s="5" t="s">
        <v>256</v>
      </c>
      <c r="E95" s="5" t="s">
        <v>516</v>
      </c>
      <c r="F95" s="5" t="s">
        <v>516</v>
      </c>
      <c r="G95" s="5">
        <v>9617020121</v>
      </c>
      <c r="H95" s="5" t="s">
        <v>122</v>
      </c>
      <c r="I95" s="5" t="s">
        <v>7</v>
      </c>
      <c r="J95" s="5" t="s">
        <v>199</v>
      </c>
      <c r="K95" s="5" t="s">
        <v>555</v>
      </c>
      <c r="L95" s="5" t="s">
        <v>556</v>
      </c>
      <c r="M95" s="5" t="s">
        <v>556</v>
      </c>
      <c r="N95" s="5" t="s">
        <v>556</v>
      </c>
      <c r="O95" s="5" t="s">
        <v>556</v>
      </c>
      <c r="P95" s="5" t="s">
        <v>556</v>
      </c>
      <c r="Q95" s="5" t="s">
        <v>556</v>
      </c>
      <c r="R95" s="5">
        <v>0</v>
      </c>
      <c r="S95" s="5">
        <v>2</v>
      </c>
      <c r="T95" s="5">
        <v>12</v>
      </c>
      <c r="U95" s="5"/>
      <c r="V95" s="5"/>
      <c r="W95" s="5"/>
      <c r="X95" s="5"/>
      <c r="Y95" s="5"/>
      <c r="Z95" s="5"/>
      <c r="AA95" s="5"/>
      <c r="AB95" s="5"/>
      <c r="AC95" s="5"/>
      <c r="AD95" s="5"/>
      <c r="AE95" s="5"/>
      <c r="AF95" s="5"/>
      <c r="AG95" s="5"/>
      <c r="AH95" s="5"/>
      <c r="AI95" s="5">
        <f t="shared" si="3"/>
        <v>12</v>
      </c>
      <c r="AJ95" s="5">
        <v>0</v>
      </c>
    </row>
    <row r="96" spans="1:36">
      <c r="A96" s="5">
        <v>93</v>
      </c>
      <c r="B96" s="5" t="s">
        <v>531</v>
      </c>
      <c r="C96" s="5" t="s">
        <v>160</v>
      </c>
      <c r="D96" s="5" t="s">
        <v>255</v>
      </c>
      <c r="E96" s="5" t="s">
        <v>620</v>
      </c>
      <c r="F96" s="5" t="s">
        <v>621</v>
      </c>
      <c r="G96" s="5">
        <v>9584556260</v>
      </c>
      <c r="H96" s="5" t="s">
        <v>178</v>
      </c>
      <c r="I96" s="5" t="s">
        <v>178</v>
      </c>
      <c r="J96" s="5" t="s">
        <v>178</v>
      </c>
      <c r="K96" s="5" t="s">
        <v>558</v>
      </c>
      <c r="L96" s="5" t="s">
        <v>556</v>
      </c>
      <c r="M96" s="5" t="s">
        <v>556</v>
      </c>
      <c r="N96" s="5" t="s">
        <v>556</v>
      </c>
      <c r="O96" s="5" t="s">
        <v>556</v>
      </c>
      <c r="P96" s="5" t="s">
        <v>556</v>
      </c>
      <c r="Q96" s="5" t="s">
        <v>556</v>
      </c>
      <c r="R96" s="5">
        <v>0</v>
      </c>
      <c r="S96" s="5">
        <v>8</v>
      </c>
      <c r="T96" s="5">
        <v>120</v>
      </c>
      <c r="U96" s="5"/>
      <c r="V96" s="5"/>
      <c r="W96" s="5"/>
      <c r="X96" s="5"/>
      <c r="Y96" s="5"/>
      <c r="Z96" s="5"/>
      <c r="AA96" s="5"/>
      <c r="AB96" s="5"/>
      <c r="AC96" s="5"/>
      <c r="AD96" s="5"/>
      <c r="AE96" s="5"/>
      <c r="AF96" s="5"/>
      <c r="AG96" s="5"/>
      <c r="AH96" s="5"/>
      <c r="AI96" s="5">
        <f t="shared" si="3"/>
        <v>120</v>
      </c>
      <c r="AJ96" s="5">
        <v>0</v>
      </c>
    </row>
    <row r="97" spans="1:36">
      <c r="A97" s="5">
        <v>94</v>
      </c>
      <c r="B97" s="5" t="s">
        <v>236</v>
      </c>
      <c r="C97" s="5" t="s">
        <v>557</v>
      </c>
      <c r="D97" s="5" t="s">
        <v>256</v>
      </c>
      <c r="E97" s="5" t="s">
        <v>467</v>
      </c>
      <c r="F97" s="5" t="s">
        <v>622</v>
      </c>
      <c r="G97" s="5">
        <v>9399026351</v>
      </c>
      <c r="H97" s="5" t="s">
        <v>108</v>
      </c>
      <c r="I97" s="5" t="s">
        <v>112</v>
      </c>
      <c r="J97" s="5" t="s">
        <v>199</v>
      </c>
      <c r="K97" s="5" t="s">
        <v>558</v>
      </c>
      <c r="L97" s="5" t="s">
        <v>556</v>
      </c>
      <c r="M97" s="5" t="s">
        <v>556</v>
      </c>
      <c r="N97" s="5" t="s">
        <v>556</v>
      </c>
      <c r="O97" s="5" t="s">
        <v>556</v>
      </c>
      <c r="P97" s="5" t="s">
        <v>556</v>
      </c>
      <c r="Q97" s="5" t="s">
        <v>556</v>
      </c>
      <c r="R97" s="5">
        <v>0</v>
      </c>
      <c r="S97" s="5"/>
      <c r="T97" s="5">
        <v>30</v>
      </c>
      <c r="U97" s="5"/>
      <c r="V97" s="5">
        <v>30</v>
      </c>
      <c r="W97" s="5"/>
      <c r="X97" s="5"/>
      <c r="Y97" s="5"/>
      <c r="Z97" s="5"/>
      <c r="AA97" s="5"/>
      <c r="AB97" s="5">
        <v>30</v>
      </c>
      <c r="AC97" s="5">
        <v>30</v>
      </c>
      <c r="AD97" s="5"/>
      <c r="AE97" s="5"/>
      <c r="AF97" s="5"/>
      <c r="AG97" s="5"/>
      <c r="AH97" s="5"/>
      <c r="AI97" s="5">
        <f t="shared" si="3"/>
        <v>120</v>
      </c>
      <c r="AJ97" s="5">
        <v>0</v>
      </c>
    </row>
    <row r="98" spans="1:36">
      <c r="A98" s="5">
        <v>95</v>
      </c>
      <c r="B98" t="s">
        <v>82</v>
      </c>
      <c r="C98" s="5" t="s">
        <v>166</v>
      </c>
      <c r="D98" s="5" t="s">
        <v>255</v>
      </c>
      <c r="E98" t="s">
        <v>540</v>
      </c>
      <c r="F98" t="s">
        <v>542</v>
      </c>
      <c r="G98">
        <v>7440282002</v>
      </c>
      <c r="H98" t="s">
        <v>198</v>
      </c>
      <c r="I98" t="s">
        <v>198</v>
      </c>
      <c r="J98" t="s">
        <v>125</v>
      </c>
      <c r="K98" t="s">
        <v>555</v>
      </c>
      <c r="L98" t="s">
        <v>556</v>
      </c>
      <c r="M98" t="s">
        <v>556</v>
      </c>
      <c r="N98" t="s">
        <v>556</v>
      </c>
      <c r="O98" t="s">
        <v>556</v>
      </c>
      <c r="P98" t="s">
        <v>556</v>
      </c>
      <c r="Q98" t="s">
        <v>556</v>
      </c>
      <c r="R98">
        <v>1000</v>
      </c>
      <c r="S98">
        <v>25</v>
      </c>
      <c r="T98">
        <v>500</v>
      </c>
      <c r="X98">
        <v>500</v>
      </c>
      <c r="AI98">
        <v>1000</v>
      </c>
      <c r="AJ98">
        <v>0</v>
      </c>
    </row>
    <row r="99" spans="1:36" ht="15.75">
      <c r="A99" s="5"/>
      <c r="B99" s="5"/>
      <c r="C99" s="5"/>
      <c r="D99" s="5"/>
      <c r="E99" s="86"/>
      <c r="F99" s="86"/>
      <c r="G99" s="86"/>
      <c r="H99" s="86"/>
      <c r="I99" s="5"/>
      <c r="J99" s="5"/>
      <c r="K99" s="5"/>
      <c r="L99" s="5"/>
      <c r="M99" s="5"/>
      <c r="N99" s="5"/>
      <c r="O99" s="5"/>
      <c r="P99" s="5"/>
      <c r="Q99" s="5"/>
      <c r="R99" s="5"/>
      <c r="S99" s="5"/>
      <c r="T99" s="5"/>
      <c r="U99" s="5"/>
      <c r="V99" s="5"/>
      <c r="W99" s="5"/>
      <c r="X99" s="5"/>
      <c r="Y99" s="5"/>
      <c r="Z99" s="5"/>
      <c r="AA99" s="5"/>
      <c r="AB99" s="5"/>
      <c r="AC99" s="5"/>
      <c r="AD99" s="5"/>
      <c r="AF99" s="5"/>
      <c r="AG99" s="5"/>
      <c r="AH99" s="5"/>
      <c r="AI99" s="5"/>
      <c r="AJ99" s="5"/>
    </row>
    <row r="100" spans="1:36" ht="15.75">
      <c r="A100" s="5"/>
      <c r="B100" s="5"/>
      <c r="C100" s="5"/>
      <c r="D100" s="5"/>
      <c r="E100" s="86"/>
      <c r="F100" s="86"/>
      <c r="G100" s="86"/>
      <c r="H100" s="86"/>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row>
    <row r="101" spans="1:36" ht="15.75">
      <c r="A101" s="5"/>
      <c r="B101" s="5"/>
      <c r="C101" s="5"/>
      <c r="D101" s="5"/>
      <c r="E101" s="86"/>
      <c r="F101" s="86"/>
      <c r="G101" s="86"/>
      <c r="H101" s="86"/>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row>
    <row r="102" spans="1:36" ht="15.75">
      <c r="A102" s="5"/>
      <c r="B102" s="5"/>
      <c r="C102" s="5"/>
      <c r="D102" s="5"/>
      <c r="E102" s="86"/>
      <c r="F102" s="86"/>
      <c r="G102" s="86"/>
      <c r="H102" s="86"/>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row>
    <row r="103" spans="1:36">
      <c r="A103" s="5"/>
      <c r="B103" s="5"/>
      <c r="C103" s="5"/>
      <c r="D103" s="5"/>
      <c r="E103" s="4"/>
      <c r="F103" s="4"/>
      <c r="G103" s="4"/>
      <c r="H103" s="4"/>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row>
    <row r="104" spans="1:36">
      <c r="A104" s="5"/>
      <c r="B104" s="5"/>
      <c r="C104" s="5"/>
      <c r="D104" s="5"/>
      <c r="E104" s="4"/>
      <c r="F104" s="4"/>
      <c r="G104" s="4"/>
      <c r="H104" s="4"/>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row>
    <row r="105" spans="1:36">
      <c r="A105" s="5"/>
      <c r="B105" s="5"/>
      <c r="C105" s="5"/>
      <c r="D105" s="5"/>
      <c r="E105" s="4"/>
      <c r="F105" s="4"/>
      <c r="G105" s="4"/>
      <c r="H105" s="4"/>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row>
    <row r="106" spans="1:36">
      <c r="A106" s="5"/>
      <c r="B106" s="5"/>
      <c r="C106" s="5"/>
      <c r="D106" s="5"/>
      <c r="E106" s="4"/>
      <c r="F106" s="4"/>
      <c r="G106" s="4"/>
      <c r="H106" s="4"/>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row>
    <row r="107" spans="1:36">
      <c r="A107" s="5"/>
      <c r="B107" s="5"/>
      <c r="C107" s="5"/>
      <c r="D107" s="5"/>
      <c r="E107" s="4"/>
      <c r="F107" s="4"/>
      <c r="G107" s="4"/>
      <c r="H107" s="4"/>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row>
    <row r="108" spans="1:36">
      <c r="A108" s="5"/>
      <c r="B108" s="5"/>
      <c r="C108" s="5"/>
      <c r="D108" s="5"/>
      <c r="E108" s="4"/>
      <c r="F108" s="4"/>
      <c r="G108" s="4"/>
      <c r="H108" s="4"/>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row>
    <row r="109" spans="1:36">
      <c r="A109" s="5"/>
      <c r="B109" s="5"/>
      <c r="C109" s="5"/>
      <c r="D109" s="5"/>
      <c r="E109" s="4"/>
      <c r="F109" s="4"/>
      <c r="G109" s="4"/>
      <c r="H109" s="4"/>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row>
    <row r="110" spans="1:36">
      <c r="A110" s="5"/>
      <c r="B110" s="5"/>
      <c r="C110" s="5"/>
      <c r="D110" s="5"/>
      <c r="E110" s="4"/>
      <c r="F110" s="4"/>
      <c r="G110" s="4"/>
      <c r="H110" s="4"/>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row>
    <row r="111" spans="1:36">
      <c r="A111" s="5"/>
      <c r="B111" s="5"/>
      <c r="C111" s="5"/>
      <c r="D111" s="5"/>
      <c r="E111" s="4"/>
      <c r="F111" s="4"/>
      <c r="G111" s="4"/>
      <c r="H111" s="4"/>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row>
    <row r="112" spans="1:36">
      <c r="A112" s="5"/>
      <c r="B112" s="5"/>
      <c r="C112" s="5"/>
      <c r="D112" s="5"/>
      <c r="E112" s="4"/>
      <c r="F112" s="4"/>
      <c r="G112" s="4"/>
      <c r="H112" s="4"/>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row>
    <row r="113" spans="1:36">
      <c r="A113" s="5"/>
      <c r="B113" s="5"/>
      <c r="C113" s="5"/>
      <c r="D113" s="5"/>
      <c r="E113" s="4"/>
      <c r="F113" s="4"/>
      <c r="G113" s="4"/>
      <c r="H113" s="4"/>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row>
    <row r="114" spans="1:36">
      <c r="A114" s="5"/>
      <c r="B114" s="5"/>
      <c r="C114" s="5"/>
      <c r="D114" s="5"/>
      <c r="E114" s="4"/>
      <c r="F114" s="4"/>
      <c r="G114" s="4"/>
      <c r="H114" s="4"/>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row>
    <row r="115" spans="1:36">
      <c r="A115" s="5"/>
      <c r="B115" s="5"/>
      <c r="C115" s="5"/>
      <c r="D115" s="5"/>
      <c r="E115" s="4"/>
      <c r="F115" s="4"/>
      <c r="G115" s="4"/>
      <c r="H115" s="4"/>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row>
    <row r="116" spans="1:36">
      <c r="A116" s="5"/>
      <c r="B116" s="5"/>
      <c r="C116" s="5"/>
      <c r="D116" s="5"/>
      <c r="E116" s="39"/>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row>
    <row r="117" spans="1:36">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row>
    <row r="118" spans="1:36">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row>
    <row r="119" spans="1:36">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row>
    <row r="120" spans="1:36">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row>
    <row r="121" spans="1:36">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row>
    <row r="122" spans="1:36">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row>
    <row r="123" spans="1:36">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row>
    <row r="124" spans="1:36" ht="15.75">
      <c r="A124" s="5"/>
      <c r="B124" s="5"/>
      <c r="C124" s="5"/>
      <c r="D124" s="5"/>
      <c r="E124" s="86"/>
      <c r="F124" s="86"/>
      <c r="G124" s="86"/>
      <c r="H124" s="86"/>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row>
    <row r="125" spans="1:36" ht="15.75">
      <c r="A125" s="5"/>
      <c r="B125" s="5"/>
      <c r="C125" s="5"/>
      <c r="D125" s="5"/>
      <c r="E125" s="86"/>
      <c r="F125" s="86"/>
      <c r="G125" s="86"/>
      <c r="H125" s="86"/>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row>
    <row r="126" spans="1:36" ht="15.75">
      <c r="A126" s="5"/>
      <c r="B126" s="5"/>
      <c r="C126" s="5"/>
      <c r="D126" s="5"/>
      <c r="E126" s="86"/>
      <c r="F126" s="86"/>
      <c r="G126" s="53"/>
      <c r="H126" s="86"/>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row>
    <row r="127" spans="1:36">
      <c r="A127" s="5"/>
      <c r="B127" s="5"/>
      <c r="C127" s="5"/>
      <c r="D127" s="5"/>
      <c r="E127" s="4"/>
      <c r="F127" s="4"/>
      <c r="G127" s="4"/>
      <c r="H127" s="4"/>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row>
    <row r="128" spans="1:36">
      <c r="A128" s="5"/>
      <c r="B128" s="5"/>
      <c r="C128" s="5"/>
      <c r="D128" s="5"/>
      <c r="E128" s="4"/>
      <c r="F128" s="4"/>
      <c r="G128" s="4"/>
      <c r="H128" s="4"/>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row>
    <row r="129" spans="1:36">
      <c r="A129" s="5"/>
      <c r="B129" s="5"/>
      <c r="C129" s="5"/>
      <c r="D129" s="5"/>
      <c r="E129" s="4"/>
      <c r="F129" s="4"/>
      <c r="G129" s="4"/>
      <c r="H129" s="4"/>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row>
    <row r="130" spans="1:36">
      <c r="A130" s="5"/>
      <c r="B130" s="5"/>
      <c r="C130" s="5"/>
      <c r="D130" s="5"/>
      <c r="E130" s="4"/>
      <c r="F130" s="4"/>
      <c r="G130" s="4"/>
      <c r="H130" s="4"/>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row>
    <row r="131" spans="1:36">
      <c r="A131" s="5"/>
      <c r="B131" s="5"/>
      <c r="C131" s="5"/>
      <c r="D131" s="5"/>
      <c r="E131" s="4"/>
      <c r="F131" s="4"/>
      <c r="G131" s="4"/>
      <c r="H131" s="4"/>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row>
    <row r="132" spans="1:36">
      <c r="A132" s="5"/>
      <c r="B132" s="5"/>
      <c r="C132" s="5"/>
      <c r="D132" s="5"/>
      <c r="E132" s="4"/>
      <c r="F132" s="4"/>
      <c r="G132" s="4"/>
      <c r="H132" s="4"/>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row>
    <row r="133" spans="1:36">
      <c r="A133" s="5"/>
      <c r="B133" s="5"/>
      <c r="C133" s="5"/>
      <c r="D133" s="5"/>
      <c r="E133" s="4"/>
      <c r="F133" s="4"/>
      <c r="G133" s="4"/>
      <c r="H133" s="4"/>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row>
    <row r="134" spans="1:36">
      <c r="A134" s="5"/>
      <c r="B134" s="5"/>
      <c r="C134" s="5"/>
      <c r="D134" s="5"/>
      <c r="E134" s="4"/>
      <c r="F134" s="4"/>
      <c r="G134" s="4"/>
      <c r="H134" s="4"/>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row>
    <row r="135" spans="1:36" ht="15.75">
      <c r="A135" s="5"/>
      <c r="B135" s="5"/>
      <c r="C135" s="5"/>
      <c r="D135" s="5"/>
      <c r="E135" s="86"/>
      <c r="F135" s="86"/>
      <c r="G135" s="86"/>
      <c r="H135" s="86"/>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row>
    <row r="136" spans="1:36">
      <c r="A136" s="5"/>
      <c r="B136" s="5"/>
      <c r="C136" s="5"/>
      <c r="D136" s="5"/>
      <c r="E136" s="4"/>
      <c r="F136" s="4"/>
      <c r="G136" s="4"/>
      <c r="H136" s="4"/>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row>
    <row r="137" spans="1:36">
      <c r="A137" s="5"/>
      <c r="B137" s="5"/>
      <c r="C137" s="5"/>
      <c r="D137" s="5"/>
      <c r="E137" s="4"/>
      <c r="F137" s="4"/>
      <c r="G137" s="4"/>
      <c r="H137" s="4"/>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row>
    <row r="138" spans="1:36">
      <c r="A138" s="5"/>
      <c r="B138" s="5"/>
      <c r="C138" s="5"/>
      <c r="D138" s="5"/>
      <c r="E138" s="4"/>
      <c r="F138" s="4"/>
      <c r="G138" s="4"/>
      <c r="H138" s="4"/>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row>
    <row r="139" spans="1:36">
      <c r="A139" s="5"/>
      <c r="B139" s="5"/>
      <c r="C139" s="5"/>
      <c r="D139" s="5"/>
      <c r="E139" s="4"/>
      <c r="F139" s="4"/>
      <c r="G139" s="4"/>
      <c r="H139" s="4"/>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row>
    <row r="140" spans="1:36">
      <c r="A140" s="5"/>
      <c r="B140" s="5"/>
      <c r="C140" s="5"/>
      <c r="D140" s="5"/>
      <c r="E140" s="4"/>
      <c r="F140" s="4"/>
      <c r="G140" s="4"/>
      <c r="H140" s="4"/>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row>
    <row r="141" spans="1:36">
      <c r="A141" s="5"/>
      <c r="B141" s="5"/>
      <c r="C141" s="5"/>
      <c r="D141" s="5"/>
      <c r="E141" s="4"/>
      <c r="F141" s="4"/>
      <c r="G141" s="4"/>
      <c r="H141" s="4"/>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row>
    <row r="142" spans="1:36">
      <c r="A142" s="5"/>
      <c r="B142" s="5"/>
      <c r="C142" s="5"/>
      <c r="D142" s="5"/>
      <c r="E142" s="4"/>
      <c r="F142" s="4"/>
      <c r="G142" s="4"/>
      <c r="H142" s="4"/>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row>
    <row r="143" spans="1:36">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row>
    <row r="144" spans="1:36">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row>
    <row r="145" spans="1:36">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row>
    <row r="146" spans="1:36">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F146" s="5"/>
      <c r="AG146" s="5"/>
      <c r="AH146" s="5"/>
      <c r="AI146" s="5"/>
      <c r="AJ146" s="5"/>
    </row>
    <row r="147" spans="1:36">
      <c r="A147" s="5"/>
      <c r="B147" s="5"/>
      <c r="C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row>
    <row r="148" spans="1:36">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row>
    <row r="149" spans="1:36">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row>
    <row r="150" spans="1:36">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row>
    <row r="151" spans="1:36">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row>
    <row r="152" spans="1:36">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row>
    <row r="153" spans="1:36">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row>
    <row r="154" spans="1:36">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row>
    <row r="155" spans="1:36">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row>
    <row r="156" spans="1:36">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row>
    <row r="157" spans="1:36">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row>
    <row r="158" spans="1:36">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row>
    <row r="159" spans="1:36">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row>
    <row r="160" spans="1:36">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row>
    <row r="161" spans="1:36">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row>
    <row r="162" spans="1:36">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row>
    <row r="163" spans="1:36">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row>
    <row r="164" spans="1:36">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row>
    <row r="165" spans="1:36">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row>
    <row r="166" spans="1:36">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row>
    <row r="167" spans="1:36">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row>
    <row r="168" spans="1:36">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row>
    <row r="169" spans="1:36">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row>
    <row r="170" spans="1:36">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row>
    <row r="171" spans="1:36">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row>
    <row r="172" spans="1:36">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row>
    <row r="173" spans="1:36">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row>
    <row r="174" spans="1:36">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row>
    <row r="175" spans="1:36">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row>
    <row r="176" spans="1:36">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row>
    <row r="177" spans="1:36">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row>
    <row r="178" spans="1:36">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row>
    <row r="179" spans="1:36">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row>
    <row r="180" spans="1:36">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row>
    <row r="181" spans="1:36">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F181" s="5"/>
      <c r="AG181" s="5"/>
      <c r="AH181" s="5"/>
      <c r="AI181" s="5"/>
      <c r="AJ181" s="5"/>
    </row>
    <row r="182" spans="1:36">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row>
    <row r="183" spans="1:36">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row>
    <row r="184" spans="1:36">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row>
    <row r="185" spans="1:36">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row>
    <row r="186" spans="1:36">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row>
    <row r="187" spans="1:36">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row>
    <row r="188" spans="1:36">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row>
    <row r="189" spans="1:36">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row>
    <row r="190" spans="1:36">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row>
    <row r="191" spans="1:36">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row>
    <row r="192" spans="1:36">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row>
    <row r="193" spans="1:36">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row>
    <row r="194" spans="1:36">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row>
    <row r="195" spans="1:36">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row>
    <row r="196" spans="1:36">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row>
    <row r="197" spans="1:36">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row>
    <row r="198" spans="1:36">
      <c r="A198" s="5"/>
      <c r="B198" s="5"/>
      <c r="C198" s="5"/>
      <c r="D198" s="5"/>
      <c r="E198" s="5"/>
      <c r="F198" s="5"/>
      <c r="G198" s="32"/>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row>
    <row r="199" spans="1:36">
      <c r="A199" s="5"/>
      <c r="B199" s="5"/>
      <c r="C199" s="5"/>
      <c r="D199" s="5"/>
      <c r="E199" s="5"/>
      <c r="F199" s="5"/>
      <c r="G199" s="32"/>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row>
    <row r="200" spans="1:36">
      <c r="A200" s="5"/>
      <c r="B200" s="5"/>
      <c r="C200" s="5"/>
      <c r="D200" s="5"/>
      <c r="E200" s="5"/>
      <c r="F200" s="5"/>
      <c r="G200" s="32"/>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row>
    <row r="201" spans="1:36">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row>
    <row r="202" spans="1:36">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row>
    <row r="203" spans="1:36">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row>
    <row r="204" spans="1:36">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row>
    <row r="205" spans="1:36">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row>
    <row r="206" spans="1:36">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row>
    <row r="207" spans="1:36">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row>
    <row r="208" spans="1:36">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row>
    <row r="209" spans="1:36">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row>
    <row r="210" spans="1:36">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row>
    <row r="211" spans="1:36">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row>
    <row r="212" spans="1:36">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row>
    <row r="213" spans="1:36">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row>
    <row r="214" spans="1:36">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row>
    <row r="215" spans="1:36">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row>
    <row r="216" spans="1:36">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row>
    <row r="217" spans="1:36">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row>
    <row r="218" spans="1:36">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row>
    <row r="219" spans="1:36">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row>
    <row r="220" spans="1:36">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row>
    <row r="221" spans="1:36">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row>
    <row r="222" spans="1:36">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row>
    <row r="223" spans="1:36">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row>
    <row r="224" spans="1:36">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row>
    <row r="225" spans="1:36">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row>
    <row r="226" spans="1:36">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row>
    <row r="227" spans="1:36">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row>
    <row r="228" spans="1:36">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row>
    <row r="229" spans="1:36">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row>
    <row r="230" spans="1:36">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row>
    <row r="231" spans="1:36">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row>
    <row r="232" spans="1:36">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row>
    <row r="233" spans="1:36">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row>
    <row r="234" spans="1:36">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row>
    <row r="235" spans="1:36">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row>
    <row r="236" spans="1:36">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row>
    <row r="237" spans="1:36">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row>
    <row r="238" spans="1:36">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row>
    <row r="239" spans="1:36">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row>
    <row r="240" spans="1:36">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row>
    <row r="241" spans="1:36">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row>
    <row r="242" spans="1:36">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row>
    <row r="243" spans="1:36">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row>
    <row r="244" spans="1:36">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row>
    <row r="245" spans="1:36">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row>
    <row r="246" spans="1:36">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row>
    <row r="247" spans="1:36">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row>
    <row r="248" spans="1:36">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row>
    <row r="249" spans="1:36">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row>
    <row r="250" spans="1:36">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row>
    <row r="251" spans="1:36">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row>
    <row r="252" spans="1:36">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row>
    <row r="253" spans="1:36">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row>
    <row r="254" spans="1:36">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row>
    <row r="255" spans="1:36">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row>
    <row r="256" spans="1:36">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row>
    <row r="257" spans="1:36">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row>
    <row r="258" spans="1:36">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row>
    <row r="259" spans="1:36">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row>
    <row r="260" spans="1:36">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row>
    <row r="261" spans="1:36">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row>
    <row r="262" spans="1:36">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row>
    <row r="263" spans="1:36">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row>
    <row r="264" spans="1:36">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row>
    <row r="265" spans="1:36">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row>
    <row r="266" spans="1:36">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row>
    <row r="267" spans="1:36">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row>
    <row r="268" spans="1:36">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row>
    <row r="269" spans="1:36">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row>
    <row r="270" spans="1:36">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row>
    <row r="271" spans="1:36">
      <c r="A271" s="5"/>
      <c r="B271" s="5"/>
      <c r="C271" s="8"/>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row>
    <row r="272" spans="1:36">
      <c r="A272" s="5"/>
      <c r="B272" s="87"/>
      <c r="C272" s="87"/>
      <c r="D272" s="5"/>
      <c r="E272" s="87"/>
      <c r="F272" s="87"/>
      <c r="G272" s="87"/>
      <c r="H272" s="87"/>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row>
    <row r="273" spans="1:36">
      <c r="A273" s="5"/>
      <c r="B273" s="5"/>
      <c r="C273" s="5"/>
      <c r="D273" s="5"/>
      <c r="E273" s="87"/>
      <c r="F273" s="87"/>
      <c r="G273" s="87"/>
      <c r="H273" s="87"/>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row>
    <row r="274" spans="1:36">
      <c r="A274" s="5"/>
      <c r="B274" s="5"/>
      <c r="C274" s="5"/>
      <c r="D274" s="5"/>
      <c r="E274" s="87"/>
      <c r="F274" s="87"/>
      <c r="G274" s="87"/>
      <c r="H274" s="87"/>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row>
    <row r="275" spans="1:36">
      <c r="A275" s="5"/>
      <c r="B275" s="5"/>
      <c r="C275" s="5"/>
      <c r="D275" s="5"/>
      <c r="E275" s="87"/>
      <c r="F275" s="87"/>
      <c r="G275" s="87"/>
      <c r="H275" s="87"/>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row>
    <row r="276" spans="1:36">
      <c r="A276" s="5"/>
      <c r="B276" s="5"/>
      <c r="C276" s="5"/>
      <c r="D276" s="5"/>
      <c r="E276" s="87"/>
      <c r="F276" s="87"/>
      <c r="G276" s="87"/>
      <c r="H276" s="87"/>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row>
    <row r="277" spans="1:36">
      <c r="A277" s="5"/>
      <c r="B277" s="5"/>
      <c r="C277" s="5"/>
      <c r="D277" s="5"/>
      <c r="E277" s="87"/>
      <c r="F277" s="87"/>
      <c r="G277" s="87"/>
      <c r="H277" s="87"/>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row>
    <row r="278" spans="1:36">
      <c r="A278" s="5"/>
      <c r="B278" s="5"/>
      <c r="C278" s="5"/>
      <c r="D278" s="5"/>
      <c r="E278" s="87"/>
      <c r="F278" s="87"/>
      <c r="G278" s="87"/>
      <c r="H278" s="87"/>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row>
    <row r="279" spans="1:36">
      <c r="A279" s="5"/>
      <c r="B279" s="5"/>
      <c r="C279" s="5"/>
      <c r="D279" s="5"/>
      <c r="E279" s="87"/>
      <c r="F279" s="87"/>
      <c r="G279" s="87"/>
      <c r="H279" s="87"/>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row>
    <row r="280" spans="1:36">
      <c r="A280" s="5"/>
      <c r="B280" s="5"/>
      <c r="C280" s="5"/>
      <c r="D280" s="5"/>
      <c r="E280" s="87"/>
      <c r="F280" s="87"/>
      <c r="G280" s="87"/>
      <c r="H280" s="87"/>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row>
    <row r="281" spans="1:36">
      <c r="A281" s="5"/>
      <c r="B281" s="5"/>
      <c r="C281" s="5"/>
      <c r="D281" s="5"/>
      <c r="E281" s="87"/>
      <c r="F281" s="87"/>
      <c r="G281" s="87"/>
      <c r="H281" s="87"/>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row>
    <row r="282" spans="1:36">
      <c r="A282" s="5"/>
      <c r="B282" s="5"/>
      <c r="C282" s="5"/>
      <c r="D282" s="5"/>
      <c r="E282" s="87"/>
      <c r="F282" s="87"/>
      <c r="G282" s="87"/>
      <c r="H282" s="87"/>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row>
    <row r="283" spans="1:36">
      <c r="A283" s="5"/>
      <c r="B283" s="5"/>
      <c r="C283" s="5"/>
      <c r="D283" s="5"/>
      <c r="E283" s="87"/>
      <c r="F283" s="87"/>
      <c r="G283" s="87"/>
      <c r="H283" s="87"/>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row>
    <row r="284" spans="1:36">
      <c r="A284" s="5"/>
      <c r="B284" s="5"/>
      <c r="C284" s="5"/>
      <c r="D284" s="5"/>
      <c r="E284" s="87"/>
      <c r="F284" s="87"/>
      <c r="G284" s="87"/>
      <c r="H284" s="87"/>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row>
    <row r="285" spans="1:36">
      <c r="A285" s="5"/>
      <c r="B285" s="5"/>
      <c r="C285" s="5"/>
      <c r="D285" s="5"/>
      <c r="E285" s="87"/>
      <c r="F285" s="87"/>
      <c r="G285" s="87"/>
      <c r="H285" s="87"/>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row>
    <row r="286" spans="1:36">
      <c r="A286" s="5"/>
      <c r="B286" s="5"/>
      <c r="C286" s="5"/>
      <c r="D286" s="5"/>
      <c r="E286" s="87"/>
      <c r="F286" s="87"/>
      <c r="G286" s="87"/>
      <c r="H286" s="87"/>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row>
    <row r="287" spans="1:36">
      <c r="A287" s="5"/>
      <c r="B287" s="5"/>
      <c r="C287" s="5"/>
      <c r="D287" s="5"/>
      <c r="E287" s="87"/>
      <c r="F287" s="87"/>
      <c r="G287" s="87"/>
      <c r="H287" s="87"/>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row>
    <row r="288" spans="1:36">
      <c r="A288" s="5"/>
      <c r="B288" s="5"/>
      <c r="C288" s="5"/>
      <c r="D288" s="5"/>
      <c r="E288" s="87"/>
      <c r="F288" s="87"/>
      <c r="G288" s="87"/>
      <c r="H288" s="87"/>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row>
    <row r="289" spans="1:36">
      <c r="A289" s="5"/>
      <c r="B289" s="5"/>
      <c r="C289" s="5"/>
      <c r="D289" s="5"/>
      <c r="E289" s="87"/>
      <c r="F289" s="87"/>
      <c r="G289" s="87"/>
      <c r="H289" s="87"/>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row>
    <row r="290" spans="1:36">
      <c r="A290" s="5"/>
      <c r="B290" s="5"/>
      <c r="C290" s="5"/>
      <c r="D290" s="5"/>
      <c r="E290" s="87"/>
      <c r="F290" s="87"/>
      <c r="G290" s="87"/>
      <c r="H290" s="87"/>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row>
    <row r="291" spans="1:36">
      <c r="A291" s="5"/>
      <c r="B291" s="5"/>
      <c r="C291" s="5"/>
      <c r="D291" s="5"/>
      <c r="E291" s="87"/>
      <c r="F291" s="87"/>
      <c r="G291" s="87"/>
      <c r="H291" s="87"/>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row>
    <row r="292" spans="1:36">
      <c r="A292" s="5"/>
      <c r="B292" s="5"/>
      <c r="C292" s="5"/>
      <c r="D292" s="5"/>
      <c r="E292" s="87"/>
      <c r="F292" s="87"/>
      <c r="G292" s="87"/>
      <c r="H292" s="87"/>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row>
    <row r="293" spans="1:36">
      <c r="A293" s="5"/>
      <c r="B293" s="5"/>
      <c r="C293" s="5"/>
      <c r="D293" s="5"/>
      <c r="E293" s="87"/>
      <c r="F293" s="87"/>
      <c r="G293" s="87"/>
      <c r="H293" s="87"/>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row>
    <row r="294" spans="1:36">
      <c r="A294" s="5"/>
      <c r="B294" s="5"/>
      <c r="C294" s="5"/>
      <c r="D294" s="5"/>
      <c r="E294" s="87"/>
      <c r="F294" s="87"/>
      <c r="G294" s="87"/>
      <c r="H294" s="87"/>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row>
    <row r="295" spans="1:36">
      <c r="A295" s="5"/>
      <c r="B295" s="5"/>
      <c r="C295" s="5"/>
      <c r="D295" s="5"/>
      <c r="E295" s="87"/>
      <c r="F295" s="87"/>
      <c r="G295" s="87"/>
      <c r="H295" s="87"/>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row>
    <row r="296" spans="1:36">
      <c r="A296" s="5"/>
      <c r="B296" s="5"/>
      <c r="C296" s="5"/>
      <c r="D296" s="5"/>
      <c r="E296" s="87"/>
      <c r="F296" s="87"/>
      <c r="G296" s="87"/>
      <c r="H296" s="87"/>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row>
    <row r="297" spans="1:36">
      <c r="A297" s="5"/>
      <c r="B297" s="5"/>
      <c r="C297" s="5"/>
      <c r="D297" s="5"/>
      <c r="E297" s="87"/>
      <c r="F297" s="87"/>
      <c r="G297" s="87"/>
      <c r="H297" s="87"/>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row>
    <row r="298" spans="1:36">
      <c r="A298" s="5"/>
      <c r="B298" s="5"/>
      <c r="C298" s="5"/>
      <c r="D298" s="5"/>
      <c r="E298" s="87"/>
      <c r="F298" s="87"/>
      <c r="G298" s="87"/>
      <c r="H298" s="87"/>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row>
    <row r="299" spans="1:36">
      <c r="A299" s="5"/>
      <c r="B299" s="5"/>
      <c r="C299" s="5"/>
      <c r="D299" s="5"/>
      <c r="E299" s="87"/>
      <c r="F299" s="87"/>
      <c r="G299" s="87"/>
      <c r="H299" s="87"/>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row>
    <row r="300" spans="1:36">
      <c r="A300" s="5"/>
      <c r="B300" s="5"/>
      <c r="C300" s="5"/>
      <c r="D300" s="5"/>
      <c r="E300" s="87"/>
      <c r="F300" s="87"/>
      <c r="G300" s="87"/>
      <c r="H300" s="87"/>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row>
    <row r="301" spans="1:36">
      <c r="A301" s="5"/>
      <c r="B301" s="5"/>
      <c r="C301" s="5"/>
      <c r="D301" s="5"/>
      <c r="E301" s="87"/>
      <c r="F301" s="87"/>
      <c r="G301" s="87"/>
      <c r="H301" s="87"/>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row>
    <row r="302" spans="1:36">
      <c r="A302" s="5"/>
      <c r="B302" s="5"/>
      <c r="C302" s="5"/>
      <c r="D302" s="5"/>
      <c r="E302" s="87"/>
      <c r="F302" s="87"/>
      <c r="G302" s="87"/>
      <c r="H302" s="87"/>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row>
    <row r="303" spans="1:36">
      <c r="A303" s="5"/>
      <c r="B303" s="5"/>
      <c r="C303" s="5"/>
      <c r="D303" s="5"/>
      <c r="E303" s="87"/>
      <c r="F303" s="87"/>
      <c r="G303" s="87"/>
      <c r="H303" s="87"/>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row>
    <row r="304" spans="1:36">
      <c r="A304" s="5"/>
      <c r="B304" s="5"/>
      <c r="C304" s="5"/>
      <c r="D304" s="5"/>
      <c r="E304" s="87"/>
      <c r="F304" s="87"/>
      <c r="G304" s="87"/>
      <c r="H304" s="87"/>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row>
    <row r="305" spans="1:36">
      <c r="A305" s="5"/>
      <c r="B305" s="5"/>
      <c r="C305" s="5"/>
      <c r="D305" s="5"/>
      <c r="E305" s="87"/>
      <c r="F305" s="87"/>
      <c r="G305" s="87"/>
      <c r="H305" s="87"/>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row>
    <row r="306" spans="1:36">
      <c r="A306" s="5"/>
      <c r="B306" s="5"/>
      <c r="C306" s="5"/>
      <c r="D306" s="5"/>
      <c r="E306" s="87"/>
      <c r="F306" s="87"/>
      <c r="G306" s="87"/>
      <c r="H306" s="87"/>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row>
    <row r="307" spans="1:36">
      <c r="A307" s="5"/>
      <c r="B307" s="5"/>
      <c r="C307" s="5"/>
      <c r="D307" s="5"/>
      <c r="E307" s="87"/>
      <c r="F307" s="87"/>
      <c r="G307" s="87"/>
      <c r="H307" s="87"/>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row>
    <row r="308" spans="1:36">
      <c r="A308" s="5"/>
      <c r="B308" s="5"/>
      <c r="C308" s="5"/>
      <c r="D308" s="5"/>
      <c r="E308" s="87"/>
      <c r="F308" s="87"/>
      <c r="G308" s="87"/>
      <c r="H308" s="87"/>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row>
    <row r="309" spans="1:36">
      <c r="A309" s="5"/>
      <c r="B309" s="5"/>
      <c r="C309" s="87"/>
      <c r="D309" s="5"/>
      <c r="E309" s="87"/>
      <c r="F309" s="87"/>
      <c r="G309" s="87"/>
      <c r="H309" s="87"/>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row>
    <row r="310" spans="1:36">
      <c r="A310" s="5"/>
      <c r="B310" s="5"/>
      <c r="C310" s="5"/>
      <c r="D310" s="5"/>
      <c r="E310" s="87"/>
      <c r="F310" s="87"/>
      <c r="G310" s="87"/>
      <c r="H310" s="87"/>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row>
    <row r="311" spans="1:36">
      <c r="A311" s="5"/>
      <c r="B311" s="5"/>
      <c r="C311" s="5"/>
      <c r="D311" s="5"/>
      <c r="E311" s="87"/>
      <c r="F311" s="87"/>
      <c r="G311" s="87"/>
      <c r="H311" s="87"/>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row>
    <row r="312" spans="1:36">
      <c r="A312" s="5"/>
      <c r="B312" s="5"/>
      <c r="C312" s="5"/>
      <c r="D312" s="5"/>
      <c r="E312" s="87"/>
      <c r="F312" s="87"/>
      <c r="G312" s="87"/>
      <c r="H312" s="87"/>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row>
    <row r="313" spans="1:36">
      <c r="A313" s="5"/>
      <c r="B313" s="5"/>
      <c r="C313" s="5"/>
      <c r="D313" s="5"/>
      <c r="E313" s="87"/>
      <c r="F313" s="87"/>
      <c r="G313" s="87"/>
      <c r="H313" s="87"/>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row>
    <row r="314" spans="1:36">
      <c r="A314" s="5"/>
      <c r="B314" s="5"/>
      <c r="C314" s="5"/>
      <c r="D314" s="5"/>
      <c r="E314" s="87"/>
      <c r="F314" s="87"/>
      <c r="G314" s="87"/>
      <c r="H314" s="87"/>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row>
    <row r="315" spans="1:36">
      <c r="A315" s="5"/>
      <c r="B315" s="5"/>
      <c r="C315" s="5"/>
      <c r="D315" s="5"/>
      <c r="E315" s="87"/>
      <c r="F315" s="87"/>
      <c r="G315" s="87"/>
      <c r="H315" s="87"/>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row>
    <row r="316" spans="1:36">
      <c r="A316" s="5"/>
      <c r="B316" s="5"/>
      <c r="C316" s="5"/>
      <c r="D316" s="5"/>
      <c r="E316" s="87"/>
      <c r="F316" s="87"/>
      <c r="G316" s="87"/>
      <c r="H316" s="87"/>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row>
    <row r="317" spans="1:36">
      <c r="A317" s="5"/>
      <c r="B317" s="5"/>
      <c r="C317" s="5"/>
      <c r="D317" s="5"/>
      <c r="E317" s="87"/>
      <c r="F317" s="87"/>
      <c r="G317" s="87"/>
      <c r="H317" s="87"/>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row>
    <row r="318" spans="1:36">
      <c r="A318" s="5"/>
      <c r="B318" s="5"/>
      <c r="C318" s="5"/>
      <c r="D318" s="5"/>
      <c r="E318" s="87"/>
      <c r="F318" s="87"/>
      <c r="G318" s="87"/>
      <c r="H318" s="87"/>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row>
    <row r="319" spans="1:36">
      <c r="A319" s="5"/>
      <c r="B319" s="5"/>
      <c r="C319" s="5"/>
      <c r="D319" s="5"/>
      <c r="E319" s="87"/>
      <c r="F319" s="87"/>
      <c r="G319" s="87"/>
      <c r="H319" s="87"/>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row>
    <row r="320" spans="1:36">
      <c r="A320" s="5"/>
      <c r="B320" s="5"/>
      <c r="C320" s="5"/>
      <c r="D320" s="5"/>
      <c r="E320" s="87"/>
      <c r="F320" s="87"/>
      <c r="G320" s="87"/>
      <c r="H320" s="87"/>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row>
    <row r="321" spans="1:36">
      <c r="A321" s="5"/>
      <c r="B321" s="5"/>
      <c r="C321" s="5"/>
      <c r="D321" s="5"/>
      <c r="E321" s="87"/>
      <c r="F321" s="87"/>
      <c r="G321" s="87"/>
      <c r="H321" s="87"/>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row>
    <row r="322" spans="1:36">
      <c r="A322" s="5"/>
      <c r="B322" s="5"/>
      <c r="C322" s="5"/>
      <c r="D322" s="5"/>
      <c r="E322" s="87"/>
      <c r="F322" s="87"/>
      <c r="G322" s="87"/>
      <c r="H322" s="87"/>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row>
    <row r="323" spans="1:36">
      <c r="A323" s="5"/>
      <c r="B323" s="5"/>
      <c r="C323" s="5"/>
      <c r="D323" s="5"/>
      <c r="E323" s="87"/>
      <c r="F323" s="87"/>
      <c r="G323" s="87"/>
      <c r="H323" s="87"/>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row>
    <row r="324" spans="1:36">
      <c r="A324" s="5"/>
      <c r="B324" s="5"/>
      <c r="C324" s="5"/>
      <c r="D324" s="5"/>
      <c r="E324" s="87"/>
      <c r="F324" s="87"/>
      <c r="G324" s="87"/>
      <c r="H324" s="87"/>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row>
    <row r="325" spans="1:36">
      <c r="A325" s="5"/>
      <c r="B325" s="5"/>
      <c r="C325" s="5"/>
      <c r="D325" s="5"/>
      <c r="E325" s="87"/>
      <c r="F325" s="87"/>
      <c r="G325" s="87"/>
      <c r="H325" s="87"/>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row>
    <row r="326" spans="1:36">
      <c r="A326" s="5"/>
      <c r="B326" s="5"/>
      <c r="C326" s="5"/>
      <c r="D326" s="5"/>
      <c r="E326" s="87"/>
      <c r="F326" s="87"/>
      <c r="G326" s="87"/>
      <c r="H326" s="87"/>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row>
    <row r="327" spans="1:36">
      <c r="A327" s="5"/>
      <c r="B327" s="5"/>
      <c r="C327" s="5"/>
      <c r="D327" s="5"/>
      <c r="E327" s="87"/>
      <c r="F327" s="87"/>
      <c r="G327" s="87"/>
      <c r="H327" s="87"/>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row>
    <row r="328" spans="1:36">
      <c r="A328" s="5"/>
      <c r="B328" s="5"/>
      <c r="C328" s="5"/>
      <c r="D328" s="5"/>
      <c r="E328" s="87"/>
      <c r="F328" s="87"/>
      <c r="G328" s="87"/>
      <c r="H328" s="87"/>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row>
    <row r="329" spans="1:36">
      <c r="A329" s="5"/>
      <c r="B329" s="5"/>
      <c r="C329" s="5"/>
      <c r="D329" s="5"/>
      <c r="E329" s="87"/>
      <c r="F329" s="87"/>
      <c r="G329" s="87"/>
      <c r="H329" s="87"/>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row>
    <row r="330" spans="1:36">
      <c r="A330" s="5"/>
      <c r="B330" s="5"/>
      <c r="C330" s="5"/>
      <c r="D330" s="5"/>
      <c r="E330" s="87"/>
      <c r="F330" s="87"/>
      <c r="G330" s="87"/>
      <c r="H330" s="87"/>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row>
    <row r="331" spans="1:36">
      <c r="A331" s="5"/>
      <c r="B331" s="5"/>
      <c r="C331" s="5"/>
      <c r="D331" s="5"/>
      <c r="E331" s="87"/>
      <c r="F331" s="87"/>
      <c r="G331" s="87"/>
      <c r="H331" s="87"/>
      <c r="I331" s="5"/>
      <c r="J331" s="5"/>
      <c r="K331" s="5"/>
      <c r="L331" s="5"/>
      <c r="M331" s="5"/>
      <c r="N331" s="5"/>
      <c r="O331" s="5"/>
      <c r="P331" s="5"/>
      <c r="Q331" s="5"/>
      <c r="R331" s="5"/>
      <c r="S331" s="5"/>
      <c r="T331" s="5"/>
      <c r="U331" s="5"/>
      <c r="V331" s="5"/>
      <c r="W331" s="5"/>
      <c r="X331" s="5"/>
      <c r="Y331" s="5"/>
      <c r="Z331" s="5"/>
      <c r="AA331" s="5"/>
      <c r="AB331" s="5"/>
      <c r="AC331" s="5"/>
      <c r="AD331" s="5"/>
      <c r="AE331" s="5"/>
      <c r="AF331" s="5"/>
      <c r="AG331" s="5"/>
      <c r="AH331" s="5"/>
      <c r="AI331" s="5"/>
      <c r="AJ331" s="5"/>
    </row>
    <row r="332" spans="1:36">
      <c r="A332" s="5"/>
      <c r="B332" s="5"/>
      <c r="C332" s="5"/>
      <c r="D332" s="5"/>
      <c r="E332" s="87"/>
      <c r="F332" s="87"/>
      <c r="G332" s="87"/>
      <c r="H332" s="87"/>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c r="AH332" s="5"/>
      <c r="AI332" s="5"/>
      <c r="AJ332" s="5"/>
    </row>
    <row r="333" spans="1:36">
      <c r="A333" s="5"/>
      <c r="B333" s="5"/>
      <c r="C333" s="5"/>
      <c r="D333" s="5"/>
      <c r="E333" s="4"/>
      <c r="F333" s="4"/>
      <c r="G333" s="88"/>
      <c r="H333" s="4"/>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c r="AH333" s="5"/>
      <c r="AI333" s="5"/>
      <c r="AJ333" s="5"/>
    </row>
    <row r="334" spans="1:36">
      <c r="A334" s="5"/>
      <c r="B334" s="5"/>
      <c r="C334" s="5"/>
      <c r="D334" s="5"/>
      <c r="E334" s="89"/>
      <c r="F334" s="89"/>
      <c r="G334" s="89"/>
      <c r="H334" s="89"/>
      <c r="I334" s="5"/>
      <c r="J334" s="5"/>
      <c r="K334" s="5"/>
      <c r="L334" s="5"/>
      <c r="M334" s="5"/>
      <c r="N334" s="5"/>
      <c r="O334" s="5"/>
      <c r="P334" s="5"/>
      <c r="Q334" s="5"/>
      <c r="R334" s="5"/>
      <c r="S334" s="5"/>
      <c r="T334" s="5"/>
      <c r="U334" s="5"/>
      <c r="V334" s="5"/>
      <c r="W334" s="5"/>
      <c r="X334" s="5"/>
      <c r="Y334" s="5"/>
      <c r="Z334" s="5"/>
      <c r="AA334" s="5"/>
      <c r="AB334" s="5"/>
      <c r="AC334" s="5"/>
      <c r="AD334" s="5"/>
      <c r="AE334" s="5"/>
      <c r="AF334" s="5"/>
      <c r="AG334" s="5"/>
      <c r="AH334" s="5"/>
      <c r="AI334" s="5"/>
      <c r="AJ334" s="5"/>
    </row>
    <row r="335" spans="1:36">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c r="AF335" s="5"/>
      <c r="AG335" s="5"/>
      <c r="AH335" s="5"/>
      <c r="AI335" s="5"/>
      <c r="AJ335" s="5"/>
    </row>
    <row r="336" spans="1:36">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c r="AH336" s="5"/>
      <c r="AI336" s="5"/>
      <c r="AJ336" s="5"/>
    </row>
    <row r="337" spans="1:36">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c r="AD337" s="5"/>
      <c r="AE337" s="5"/>
      <c r="AF337" s="5"/>
      <c r="AG337" s="5"/>
      <c r="AH337" s="5"/>
      <c r="AI337" s="5"/>
      <c r="AJ337" s="5"/>
    </row>
    <row r="338" spans="1:36">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c r="AE338" s="5"/>
      <c r="AF338" s="5"/>
      <c r="AG338" s="5"/>
      <c r="AH338" s="5"/>
      <c r="AI338" s="5"/>
      <c r="AJ338" s="5"/>
    </row>
    <row r="339" spans="1:36">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c r="AE339" s="5"/>
      <c r="AF339" s="5"/>
      <c r="AG339" s="5"/>
      <c r="AH339" s="5"/>
      <c r="AI339" s="5"/>
      <c r="AJ339" s="5"/>
    </row>
    <row r="340" spans="1:36">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c r="AE340" s="5"/>
      <c r="AF340" s="5"/>
      <c r="AG340" s="5"/>
      <c r="AH340" s="5"/>
      <c r="AI340" s="5"/>
      <c r="AJ340" s="5"/>
    </row>
    <row r="341" spans="1:36">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c r="AE341" s="5"/>
      <c r="AF341" s="5"/>
      <c r="AG341" s="5"/>
      <c r="AH341" s="5"/>
      <c r="AI341" s="5"/>
      <c r="AJ341" s="5"/>
    </row>
    <row r="342" spans="1:36">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c r="AE342" s="5"/>
      <c r="AF342" s="5"/>
      <c r="AG342" s="5"/>
      <c r="AH342" s="5"/>
      <c r="AI342" s="5"/>
      <c r="AJ342" s="5"/>
    </row>
    <row r="343" spans="1:36">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c r="AH343" s="5"/>
      <c r="AI343" s="5"/>
      <c r="AJ343" s="5"/>
    </row>
    <row r="344" spans="1:36">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row>
    <row r="345" spans="1:36">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c r="AH345" s="5"/>
      <c r="AI345" s="5"/>
      <c r="AJ345" s="5"/>
    </row>
    <row r="346" spans="1:36">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c r="AD346" s="5"/>
      <c r="AE346" s="5"/>
      <c r="AF346" s="5"/>
      <c r="AG346" s="5"/>
      <c r="AH346" s="5"/>
      <c r="AI346" s="5"/>
      <c r="AJ346" s="5"/>
    </row>
    <row r="347" spans="1:36">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c r="AD347" s="5"/>
      <c r="AE347" s="5"/>
      <c r="AF347" s="5"/>
      <c r="AG347" s="5"/>
      <c r="AH347" s="5"/>
      <c r="AI347" s="5"/>
      <c r="AJ347" s="5"/>
    </row>
    <row r="348" spans="1:36">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c r="AD348" s="5"/>
      <c r="AE348" s="5"/>
      <c r="AF348" s="5"/>
      <c r="AG348" s="5"/>
      <c r="AH348" s="5"/>
      <c r="AI348" s="5"/>
      <c r="AJ348" s="5"/>
    </row>
    <row r="349" spans="1:36">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c r="AC349" s="5"/>
      <c r="AD349" s="5"/>
      <c r="AE349" s="5"/>
      <c r="AF349" s="5"/>
      <c r="AG349" s="5"/>
      <c r="AH349" s="5"/>
      <c r="AI349" s="5"/>
      <c r="AJ349" s="5"/>
    </row>
    <row r="350" spans="1:36">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c r="AD350" s="5"/>
      <c r="AE350" s="5"/>
      <c r="AF350" s="5"/>
      <c r="AG350" s="5"/>
      <c r="AH350" s="5"/>
      <c r="AI350" s="5"/>
      <c r="AJ350" s="5"/>
    </row>
    <row r="351" spans="1:36">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c r="AD351" s="5"/>
      <c r="AE351" s="5"/>
      <c r="AF351" s="5"/>
      <c r="AG351" s="5"/>
      <c r="AH351" s="5"/>
      <c r="AI351" s="5"/>
      <c r="AJ351" s="5"/>
    </row>
    <row r="352" spans="1:36">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c r="AE352" s="5"/>
      <c r="AF352" s="5"/>
      <c r="AG352" s="5"/>
      <c r="AH352" s="5"/>
      <c r="AI352" s="5"/>
      <c r="AJ352" s="5"/>
    </row>
    <row r="353" spans="1:36">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c r="AC353" s="5"/>
      <c r="AD353" s="5"/>
      <c r="AE353" s="5"/>
      <c r="AF353" s="5"/>
      <c r="AG353" s="5"/>
      <c r="AH353" s="5"/>
      <c r="AI353" s="5"/>
      <c r="AJ353" s="5"/>
    </row>
    <row r="354" spans="1:36">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c r="AC354" s="5"/>
      <c r="AD354" s="5"/>
      <c r="AE354" s="5"/>
      <c r="AF354" s="5"/>
      <c r="AG354" s="5"/>
      <c r="AH354" s="5"/>
      <c r="AI354" s="5"/>
      <c r="AJ354" s="5"/>
    </row>
    <row r="355" spans="1:36">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c r="AC355" s="5"/>
      <c r="AD355" s="5"/>
      <c r="AE355" s="5"/>
      <c r="AF355" s="5"/>
      <c r="AG355" s="5"/>
      <c r="AH355" s="5"/>
      <c r="AI355" s="5"/>
      <c r="AJ355" s="5"/>
    </row>
    <row r="356" spans="1:36">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c r="AC356" s="5"/>
      <c r="AD356" s="5"/>
      <c r="AE356" s="5"/>
      <c r="AF356" s="5"/>
      <c r="AG356" s="5"/>
      <c r="AH356" s="5"/>
      <c r="AI356" s="5"/>
      <c r="AJ356" s="5"/>
    </row>
    <row r="357" spans="1:36">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c r="AC357" s="5"/>
      <c r="AD357" s="5"/>
      <c r="AE357" s="5"/>
      <c r="AF357" s="5"/>
      <c r="AG357" s="5"/>
      <c r="AH357" s="5"/>
      <c r="AI357" s="5"/>
      <c r="AJ357" s="5"/>
    </row>
    <row r="358" spans="1:36">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c r="AC358" s="5"/>
      <c r="AD358" s="5"/>
      <c r="AE358" s="5"/>
      <c r="AF358" s="5"/>
      <c r="AG358" s="5"/>
      <c r="AH358" s="5"/>
      <c r="AI358" s="5"/>
      <c r="AJ358" s="5"/>
    </row>
    <row r="359" spans="1:36">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c r="AC359" s="5"/>
      <c r="AD359" s="5"/>
      <c r="AE359" s="5"/>
      <c r="AF359" s="5"/>
      <c r="AG359" s="5"/>
      <c r="AH359" s="5"/>
      <c r="AI359" s="5"/>
      <c r="AJ359" s="5"/>
    </row>
    <row r="360" spans="1:36">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c r="AC360" s="5"/>
      <c r="AD360" s="5"/>
      <c r="AE360" s="5"/>
      <c r="AF360" s="5"/>
      <c r="AG360" s="5"/>
      <c r="AH360" s="5"/>
      <c r="AI360" s="5"/>
      <c r="AJ360" s="5"/>
    </row>
    <row r="361" spans="1:36">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c r="AC361" s="5"/>
      <c r="AD361" s="5"/>
      <c r="AE361" s="5"/>
      <c r="AF361" s="5"/>
      <c r="AG361" s="5"/>
      <c r="AH361" s="5"/>
      <c r="AI361" s="5"/>
      <c r="AJ361" s="5"/>
    </row>
    <row r="362" spans="1:36">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c r="AD362" s="5"/>
      <c r="AE362" s="5"/>
      <c r="AF362" s="5"/>
      <c r="AG362" s="5"/>
      <c r="AH362" s="5"/>
      <c r="AI362" s="5"/>
      <c r="AJ362" s="5"/>
    </row>
    <row r="363" spans="1:36">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c r="AD363" s="5"/>
      <c r="AE363" s="5"/>
      <c r="AF363" s="5"/>
      <c r="AG363" s="5"/>
      <c r="AH363" s="5"/>
      <c r="AI363" s="5"/>
      <c r="AJ363" s="5"/>
    </row>
    <row r="364" spans="1:36">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c r="AC364" s="5"/>
      <c r="AD364" s="5"/>
      <c r="AE364" s="5"/>
      <c r="AF364" s="5"/>
      <c r="AG364" s="5"/>
      <c r="AH364" s="5"/>
      <c r="AI364" s="5"/>
      <c r="AJ364" s="5"/>
    </row>
    <row r="365" spans="1:36">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c r="AD365" s="5"/>
      <c r="AE365" s="5"/>
      <c r="AF365" s="5"/>
      <c r="AG365" s="5"/>
      <c r="AH365" s="5"/>
      <c r="AI365" s="5"/>
      <c r="AJ365" s="5"/>
    </row>
    <row r="366" spans="1:36">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c r="AC366" s="5"/>
      <c r="AD366" s="5"/>
      <c r="AE366" s="5"/>
      <c r="AF366" s="5"/>
      <c r="AG366" s="5"/>
      <c r="AH366" s="5"/>
      <c r="AI366" s="5"/>
      <c r="AJ366" s="5"/>
    </row>
    <row r="367" spans="1:36">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c r="AC367" s="5"/>
      <c r="AD367" s="5"/>
      <c r="AE367" s="5"/>
      <c r="AF367" s="5"/>
      <c r="AG367" s="5"/>
      <c r="AH367" s="5"/>
      <c r="AI367" s="5"/>
      <c r="AJ367" s="5"/>
    </row>
    <row r="368" spans="1:36">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c r="AC368" s="5"/>
      <c r="AD368" s="5"/>
      <c r="AE368" s="5"/>
      <c r="AF368" s="5"/>
      <c r="AG368" s="5"/>
      <c r="AH368" s="5"/>
      <c r="AI368" s="5"/>
      <c r="AJ368" s="5"/>
    </row>
    <row r="369" spans="1:36">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c r="AC369" s="5"/>
      <c r="AD369" s="5"/>
      <c r="AE369" s="5"/>
      <c r="AF369" s="5"/>
      <c r="AG369" s="5"/>
      <c r="AH369" s="5"/>
      <c r="AI369" s="5"/>
      <c r="AJ369" s="5"/>
    </row>
    <row r="370" spans="1:36">
      <c r="A370" s="5"/>
      <c r="B370" s="5"/>
      <c r="C370" s="5"/>
      <c r="D370" s="5"/>
      <c r="E370" s="90"/>
      <c r="F370" s="5"/>
      <c r="G370" s="5"/>
      <c r="H370" s="5"/>
      <c r="I370" s="5"/>
      <c r="J370" s="5"/>
      <c r="K370" s="5"/>
      <c r="L370" s="5"/>
      <c r="M370" s="5"/>
      <c r="N370" s="5"/>
      <c r="O370" s="5"/>
      <c r="P370" s="5"/>
      <c r="Q370" s="5"/>
      <c r="R370" s="5"/>
      <c r="S370" s="5"/>
      <c r="T370" s="5"/>
      <c r="U370" s="5"/>
      <c r="V370" s="5"/>
      <c r="W370" s="5"/>
      <c r="X370" s="5"/>
      <c r="Y370" s="5"/>
      <c r="Z370" s="5"/>
      <c r="AA370" s="5"/>
      <c r="AB370" s="5"/>
      <c r="AC370" s="5"/>
      <c r="AD370" s="5"/>
      <c r="AE370" s="5"/>
      <c r="AF370" s="5"/>
      <c r="AG370" s="5"/>
      <c r="AH370" s="5"/>
      <c r="AI370" s="5"/>
      <c r="AJ370" s="5"/>
    </row>
    <row r="371" spans="1:36">
      <c r="A371" s="5"/>
      <c r="B371" s="5"/>
      <c r="C371" s="5"/>
      <c r="D371" s="5"/>
      <c r="E371" s="90"/>
      <c r="F371" s="90"/>
      <c r="G371" s="90"/>
      <c r="H371" s="90"/>
      <c r="I371" s="5"/>
      <c r="J371" s="5"/>
      <c r="K371" s="5"/>
      <c r="L371" s="5"/>
      <c r="M371" s="5"/>
      <c r="N371" s="5"/>
      <c r="O371" s="5"/>
      <c r="P371" s="5"/>
      <c r="Q371" s="5"/>
      <c r="R371" s="5"/>
      <c r="S371" s="5"/>
      <c r="T371" s="5"/>
      <c r="U371" s="5"/>
      <c r="V371" s="5"/>
      <c r="W371" s="5"/>
      <c r="X371" s="5"/>
      <c r="Y371" s="5"/>
      <c r="Z371" s="5"/>
      <c r="AA371" s="5"/>
      <c r="AB371" s="5"/>
      <c r="AC371" s="5"/>
      <c r="AD371" s="5"/>
      <c r="AE371" s="5"/>
      <c r="AF371" s="5"/>
      <c r="AG371" s="5"/>
      <c r="AH371" s="5"/>
      <c r="AI371" s="5"/>
      <c r="AJ371" s="5"/>
    </row>
    <row r="372" spans="1:36">
      <c r="A372" s="5"/>
      <c r="B372" s="5"/>
      <c r="C372" s="5"/>
      <c r="D372" s="5"/>
      <c r="E372" s="90"/>
      <c r="F372" s="90"/>
      <c r="G372" s="90"/>
      <c r="H372" s="90"/>
      <c r="I372" s="5"/>
      <c r="J372" s="5"/>
      <c r="K372" s="5"/>
      <c r="L372" s="5"/>
      <c r="M372" s="5"/>
      <c r="N372" s="5"/>
      <c r="O372" s="5"/>
      <c r="P372" s="5"/>
      <c r="Q372" s="5"/>
      <c r="R372" s="5"/>
      <c r="S372" s="5"/>
      <c r="T372" s="5"/>
      <c r="U372" s="5"/>
      <c r="V372" s="5"/>
      <c r="W372" s="5"/>
      <c r="X372" s="5"/>
      <c r="Y372" s="5"/>
      <c r="Z372" s="5"/>
      <c r="AA372" s="5"/>
      <c r="AB372" s="5"/>
      <c r="AC372" s="5"/>
      <c r="AD372" s="5"/>
      <c r="AE372" s="5"/>
      <c r="AF372" s="5"/>
      <c r="AG372" s="5"/>
      <c r="AH372" s="5"/>
      <c r="AI372" s="5"/>
      <c r="AJ372" s="5"/>
    </row>
    <row r="373" spans="1:36">
      <c r="A373" s="5"/>
      <c r="B373" s="5"/>
      <c r="C373" s="5"/>
      <c r="D373" s="5"/>
      <c r="E373" s="90"/>
      <c r="F373" s="90"/>
      <c r="G373" s="90"/>
      <c r="H373" s="90"/>
      <c r="I373" s="5"/>
      <c r="J373" s="5"/>
      <c r="K373" s="5"/>
      <c r="L373" s="5"/>
      <c r="M373" s="5"/>
      <c r="N373" s="5"/>
      <c r="O373" s="5"/>
      <c r="P373" s="5"/>
      <c r="Q373" s="5"/>
      <c r="R373" s="5"/>
      <c r="S373" s="5"/>
      <c r="T373" s="5"/>
      <c r="U373" s="5"/>
      <c r="V373" s="5"/>
      <c r="W373" s="5"/>
      <c r="X373" s="5"/>
      <c r="Y373" s="5"/>
      <c r="Z373" s="5"/>
      <c r="AA373" s="5"/>
      <c r="AB373" s="5"/>
      <c r="AC373" s="5"/>
      <c r="AD373" s="5"/>
      <c r="AE373" s="5"/>
      <c r="AF373" s="5"/>
      <c r="AG373" s="5"/>
      <c r="AH373" s="5"/>
      <c r="AI373" s="5"/>
      <c r="AJ373" s="5"/>
    </row>
    <row r="374" spans="1:36">
      <c r="A374" s="5"/>
      <c r="B374" s="5"/>
      <c r="C374" s="5"/>
      <c r="D374" s="5"/>
      <c r="E374" s="90"/>
      <c r="F374" s="90"/>
      <c r="G374" s="90"/>
      <c r="H374" s="90"/>
      <c r="I374" s="5"/>
      <c r="J374" s="5"/>
      <c r="K374" s="5"/>
      <c r="L374" s="5"/>
      <c r="M374" s="5"/>
      <c r="N374" s="5"/>
      <c r="O374" s="5"/>
      <c r="P374" s="5"/>
      <c r="Q374" s="5"/>
      <c r="R374" s="5"/>
      <c r="S374" s="5"/>
      <c r="T374" s="5"/>
      <c r="U374" s="5"/>
      <c r="V374" s="5"/>
      <c r="W374" s="5"/>
      <c r="X374" s="5"/>
      <c r="Y374" s="5"/>
      <c r="Z374" s="5"/>
      <c r="AA374" s="5"/>
      <c r="AB374" s="5"/>
      <c r="AC374" s="5"/>
      <c r="AD374" s="5"/>
      <c r="AE374" s="5"/>
      <c r="AF374" s="5"/>
      <c r="AG374" s="5"/>
      <c r="AH374" s="5"/>
      <c r="AI374" s="5"/>
      <c r="AJ374" s="5"/>
    </row>
    <row r="375" spans="1:36">
      <c r="A375" s="5"/>
      <c r="B375" s="5"/>
      <c r="C375" s="5"/>
      <c r="D375" s="5"/>
      <c r="E375" s="90"/>
      <c r="F375" s="90"/>
      <c r="G375" s="90"/>
      <c r="H375" s="90"/>
      <c r="I375" s="5"/>
      <c r="J375" s="5"/>
      <c r="K375" s="5"/>
      <c r="L375" s="5"/>
      <c r="M375" s="5"/>
      <c r="N375" s="5"/>
      <c r="O375" s="5"/>
      <c r="P375" s="5"/>
      <c r="Q375" s="5"/>
      <c r="R375" s="5"/>
      <c r="S375" s="5"/>
      <c r="T375" s="5"/>
      <c r="U375" s="5"/>
      <c r="V375" s="5"/>
      <c r="W375" s="5"/>
      <c r="X375" s="5"/>
      <c r="Y375" s="5"/>
      <c r="Z375" s="5"/>
      <c r="AA375" s="5"/>
      <c r="AB375" s="5"/>
      <c r="AC375" s="5"/>
      <c r="AD375" s="5"/>
      <c r="AE375" s="5"/>
      <c r="AF375" s="5"/>
      <c r="AG375" s="5"/>
      <c r="AH375" s="5"/>
      <c r="AI375" s="5"/>
      <c r="AJ375" s="5"/>
    </row>
    <row r="376" spans="1:36">
      <c r="A376" s="5"/>
      <c r="B376" s="5"/>
      <c r="C376" s="5"/>
      <c r="D376" s="5"/>
      <c r="E376" s="90"/>
      <c r="F376" s="90"/>
      <c r="G376" s="90"/>
      <c r="H376" s="90"/>
      <c r="I376" s="5"/>
      <c r="J376" s="5"/>
      <c r="K376" s="5"/>
      <c r="L376" s="5"/>
      <c r="M376" s="5"/>
      <c r="N376" s="5"/>
      <c r="O376" s="5"/>
      <c r="P376" s="5"/>
      <c r="Q376" s="5"/>
      <c r="R376" s="5"/>
      <c r="S376" s="5"/>
      <c r="T376" s="5"/>
      <c r="U376" s="5"/>
      <c r="V376" s="5"/>
      <c r="W376" s="5"/>
      <c r="X376" s="5"/>
      <c r="Y376" s="5"/>
      <c r="Z376" s="5"/>
      <c r="AA376" s="5"/>
      <c r="AB376" s="5"/>
      <c r="AC376" s="5"/>
      <c r="AD376" s="5"/>
      <c r="AE376" s="5"/>
      <c r="AF376" s="5"/>
      <c r="AG376" s="5"/>
      <c r="AH376" s="5"/>
      <c r="AI376" s="5"/>
      <c r="AJ376" s="5"/>
    </row>
    <row r="377" spans="1:36">
      <c r="A377" s="5"/>
      <c r="B377" s="5"/>
      <c r="C377" s="5"/>
      <c r="D377" s="5"/>
      <c r="E377" s="90"/>
      <c r="F377" s="90"/>
      <c r="G377" s="90"/>
      <c r="H377" s="90"/>
      <c r="I377" s="5"/>
      <c r="J377" s="5"/>
      <c r="K377" s="5"/>
      <c r="L377" s="5"/>
      <c r="M377" s="5"/>
      <c r="N377" s="5"/>
      <c r="O377" s="5"/>
      <c r="P377" s="5"/>
      <c r="Q377" s="5"/>
      <c r="R377" s="5"/>
      <c r="S377" s="5"/>
      <c r="T377" s="5"/>
      <c r="U377" s="5"/>
      <c r="V377" s="5"/>
      <c r="W377" s="5"/>
      <c r="X377" s="5"/>
      <c r="Y377" s="5"/>
      <c r="Z377" s="5"/>
      <c r="AA377" s="5"/>
      <c r="AB377" s="5"/>
      <c r="AC377" s="5"/>
      <c r="AD377" s="5"/>
      <c r="AE377" s="5"/>
      <c r="AF377" s="5"/>
      <c r="AG377" s="5"/>
      <c r="AH377" s="5"/>
      <c r="AI377" s="5"/>
      <c r="AJ377" s="5"/>
    </row>
    <row r="378" spans="1:36">
      <c r="A378" s="5"/>
      <c r="B378" s="5"/>
      <c r="C378" s="5"/>
      <c r="D378" s="5"/>
      <c r="E378" s="90"/>
      <c r="F378" s="90"/>
      <c r="G378" s="90"/>
      <c r="H378" s="90"/>
      <c r="I378" s="5"/>
      <c r="J378" s="5"/>
      <c r="K378" s="5"/>
      <c r="L378" s="5"/>
      <c r="M378" s="5"/>
      <c r="N378" s="5"/>
      <c r="O378" s="5"/>
      <c r="P378" s="5"/>
      <c r="Q378" s="5"/>
      <c r="R378" s="5"/>
      <c r="S378" s="5"/>
      <c r="T378" s="5"/>
      <c r="U378" s="5"/>
      <c r="V378" s="5"/>
      <c r="W378" s="5"/>
      <c r="X378" s="5"/>
      <c r="Y378" s="5"/>
      <c r="Z378" s="5"/>
      <c r="AA378" s="5"/>
      <c r="AB378" s="5"/>
      <c r="AC378" s="5"/>
      <c r="AD378" s="5"/>
      <c r="AE378" s="5"/>
      <c r="AF378" s="5"/>
      <c r="AG378" s="5"/>
      <c r="AH378" s="5"/>
      <c r="AI378" s="5"/>
      <c r="AJ378" s="5"/>
    </row>
    <row r="379" spans="1:36">
      <c r="A379" s="5"/>
      <c r="B379" s="5"/>
      <c r="C379" s="5"/>
      <c r="D379" s="5"/>
      <c r="E379" s="90"/>
      <c r="F379" s="90"/>
      <c r="G379" s="90"/>
      <c r="H379" s="90"/>
      <c r="I379" s="5"/>
      <c r="J379" s="5"/>
      <c r="K379" s="5"/>
      <c r="L379" s="5"/>
      <c r="M379" s="5"/>
      <c r="N379" s="5"/>
      <c r="O379" s="5"/>
      <c r="P379" s="5"/>
      <c r="Q379" s="5"/>
      <c r="R379" s="5"/>
      <c r="S379" s="5"/>
      <c r="T379" s="5"/>
      <c r="U379" s="5"/>
      <c r="V379" s="5"/>
      <c r="W379" s="5"/>
      <c r="X379" s="5"/>
      <c r="Y379" s="5"/>
      <c r="Z379" s="5"/>
      <c r="AA379" s="5"/>
      <c r="AB379" s="5"/>
      <c r="AC379" s="5"/>
      <c r="AD379" s="5"/>
      <c r="AE379" s="5"/>
      <c r="AF379" s="5"/>
      <c r="AG379" s="5"/>
      <c r="AH379" s="5"/>
      <c r="AI379" s="5"/>
      <c r="AJ379" s="5"/>
    </row>
    <row r="380" spans="1:36">
      <c r="A380" s="5"/>
      <c r="B380" s="5"/>
      <c r="C380" s="5"/>
      <c r="D380" s="5"/>
      <c r="E380" s="90"/>
      <c r="F380" s="90"/>
      <c r="G380" s="90"/>
      <c r="H380" s="90"/>
      <c r="I380" s="5"/>
      <c r="J380" s="5"/>
      <c r="K380" s="5"/>
      <c r="L380" s="5"/>
      <c r="M380" s="5"/>
      <c r="N380" s="5"/>
      <c r="O380" s="5"/>
      <c r="P380" s="5"/>
      <c r="Q380" s="5"/>
      <c r="R380" s="5"/>
      <c r="S380" s="5"/>
      <c r="T380" s="5"/>
      <c r="U380" s="5"/>
      <c r="V380" s="5"/>
      <c r="W380" s="5"/>
      <c r="X380" s="5"/>
      <c r="Y380" s="5"/>
      <c r="Z380" s="5"/>
      <c r="AA380" s="5"/>
      <c r="AB380" s="5"/>
      <c r="AC380" s="5"/>
      <c r="AD380" s="5"/>
      <c r="AE380" s="5"/>
      <c r="AF380" s="5"/>
      <c r="AG380" s="5"/>
      <c r="AH380" s="5"/>
      <c r="AI380" s="5"/>
      <c r="AJ380" s="5"/>
    </row>
    <row r="381" spans="1:36">
      <c r="A381" s="5"/>
      <c r="B381" s="5"/>
      <c r="C381" s="5"/>
      <c r="D381" s="5"/>
      <c r="E381" s="90"/>
      <c r="F381" s="90"/>
      <c r="G381" s="90"/>
      <c r="H381" s="90"/>
      <c r="I381" s="5"/>
      <c r="J381" s="5"/>
      <c r="K381" s="5"/>
      <c r="L381" s="5"/>
      <c r="M381" s="5"/>
      <c r="N381" s="5"/>
      <c r="O381" s="5"/>
      <c r="P381" s="5"/>
      <c r="Q381" s="5"/>
      <c r="R381" s="5"/>
      <c r="S381" s="5"/>
      <c r="T381" s="5"/>
      <c r="U381" s="5"/>
      <c r="V381" s="5"/>
      <c r="W381" s="5"/>
      <c r="X381" s="5"/>
      <c r="Y381" s="5"/>
      <c r="Z381" s="5"/>
      <c r="AA381" s="5"/>
      <c r="AB381" s="5"/>
      <c r="AC381" s="5"/>
      <c r="AD381" s="5"/>
      <c r="AE381" s="5"/>
      <c r="AF381" s="5"/>
      <c r="AG381" s="5"/>
      <c r="AH381" s="5"/>
      <c r="AI381" s="5"/>
      <c r="AJ381" s="5"/>
    </row>
    <row r="382" spans="1:36">
      <c r="A382" s="5"/>
      <c r="B382" s="5"/>
      <c r="C382" s="5"/>
      <c r="D382" s="5"/>
      <c r="E382" s="90"/>
      <c r="F382" s="90"/>
      <c r="G382" s="90"/>
      <c r="H382" s="90"/>
      <c r="I382" s="5"/>
      <c r="J382" s="5"/>
      <c r="K382" s="5"/>
      <c r="L382" s="5"/>
      <c r="M382" s="5"/>
      <c r="N382" s="5"/>
      <c r="O382" s="5"/>
      <c r="P382" s="5"/>
      <c r="Q382" s="5"/>
      <c r="R382" s="5"/>
      <c r="S382" s="5"/>
      <c r="T382" s="5"/>
      <c r="U382" s="5"/>
      <c r="V382" s="5"/>
      <c r="W382" s="5"/>
      <c r="X382" s="5"/>
      <c r="Y382" s="5"/>
      <c r="Z382" s="5"/>
      <c r="AA382" s="5"/>
      <c r="AB382" s="5"/>
      <c r="AC382" s="5"/>
      <c r="AD382" s="5"/>
      <c r="AE382" s="5"/>
      <c r="AF382" s="5"/>
      <c r="AG382" s="5"/>
      <c r="AH382" s="5"/>
      <c r="AI382" s="5"/>
      <c r="AJ382" s="5"/>
    </row>
    <row r="383" spans="1:36">
      <c r="A383" s="5"/>
      <c r="B383" s="5"/>
      <c r="C383" s="5"/>
      <c r="D383" s="5"/>
      <c r="E383" s="66"/>
      <c r="F383" s="5"/>
      <c r="G383" s="5"/>
      <c r="H383" s="5"/>
      <c r="I383" s="5"/>
      <c r="J383" s="5"/>
      <c r="K383" s="5"/>
      <c r="L383" s="5"/>
      <c r="M383" s="5"/>
      <c r="N383" s="5"/>
      <c r="O383" s="5"/>
      <c r="P383" s="5"/>
      <c r="Q383" s="5"/>
      <c r="R383" s="5"/>
      <c r="S383" s="5"/>
      <c r="T383" s="5"/>
      <c r="U383" s="5"/>
      <c r="V383" s="5"/>
      <c r="W383" s="5"/>
      <c r="X383" s="5"/>
      <c r="Y383" s="5"/>
      <c r="Z383" s="5"/>
      <c r="AA383" s="5"/>
      <c r="AB383" s="5"/>
      <c r="AC383" s="5"/>
      <c r="AD383" s="5"/>
      <c r="AE383" s="5"/>
      <c r="AF383" s="5"/>
      <c r="AG383" s="5"/>
      <c r="AH383" s="5"/>
      <c r="AI383" s="5"/>
      <c r="AJ383" s="5"/>
    </row>
    <row r="384" spans="1:36">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c r="AC384" s="5"/>
      <c r="AD384" s="5"/>
      <c r="AE384" s="5"/>
      <c r="AF384" s="5"/>
      <c r="AG384" s="5"/>
      <c r="AH384" s="5"/>
      <c r="AI384" s="5"/>
      <c r="AJ384" s="5"/>
    </row>
    <row r="385" spans="1:36">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c r="AC385" s="5"/>
      <c r="AD385" s="5"/>
      <c r="AE385" s="5"/>
      <c r="AF385" s="5"/>
      <c r="AG385" s="5"/>
      <c r="AH385" s="5"/>
      <c r="AI385" s="5"/>
      <c r="AJ385" s="5"/>
    </row>
    <row r="386" spans="1:36">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c r="AC386" s="5"/>
      <c r="AD386" s="5"/>
      <c r="AE386" s="5"/>
      <c r="AF386" s="5"/>
      <c r="AG386" s="5"/>
      <c r="AH386" s="5"/>
      <c r="AI386" s="5"/>
      <c r="AJ386" s="5"/>
    </row>
    <row r="387" spans="1:36">
      <c r="A387" s="5"/>
      <c r="B387" s="5"/>
      <c r="C387" s="5"/>
      <c r="D387" s="5"/>
      <c r="E387" s="5"/>
      <c r="F387" s="5"/>
      <c r="G387" s="5"/>
      <c r="H387" s="90"/>
      <c r="I387" s="5"/>
      <c r="J387" s="5"/>
      <c r="K387" s="5"/>
      <c r="L387" s="5"/>
      <c r="M387" s="5"/>
      <c r="N387" s="5"/>
      <c r="O387" s="5"/>
      <c r="P387" s="5"/>
      <c r="Q387" s="5"/>
      <c r="R387" s="5"/>
      <c r="S387" s="5"/>
      <c r="T387" s="5"/>
      <c r="U387" s="5"/>
      <c r="V387" s="5"/>
      <c r="W387" s="5"/>
      <c r="X387" s="5"/>
      <c r="Y387" s="5"/>
      <c r="Z387" s="5"/>
      <c r="AA387" s="5"/>
      <c r="AB387" s="5"/>
      <c r="AC387" s="5"/>
      <c r="AD387" s="5"/>
      <c r="AE387" s="5"/>
      <c r="AF387" s="5"/>
      <c r="AG387" s="5"/>
      <c r="AH387" s="5"/>
      <c r="AI387" s="5"/>
      <c r="AJ387" s="5"/>
    </row>
    <row r="388" spans="1:36">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c r="AC388" s="5"/>
      <c r="AD388" s="5"/>
      <c r="AE388" s="5"/>
      <c r="AF388" s="5"/>
      <c r="AG388" s="5"/>
      <c r="AH388" s="5"/>
      <c r="AI388" s="5"/>
      <c r="AJ388" s="5"/>
    </row>
    <row r="389" spans="1:36">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c r="AC389" s="5"/>
      <c r="AD389" s="5"/>
      <c r="AE389" s="5"/>
      <c r="AF389" s="5"/>
      <c r="AG389" s="5"/>
      <c r="AH389" s="5"/>
      <c r="AI389" s="5"/>
      <c r="AJ389" s="5"/>
    </row>
    <row r="390" spans="1:36">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c r="AC390" s="5"/>
      <c r="AD390" s="5"/>
      <c r="AE390" s="5"/>
      <c r="AF390" s="5"/>
      <c r="AG390" s="5"/>
      <c r="AH390" s="5"/>
      <c r="AI390" s="5"/>
      <c r="AJ390" s="5"/>
    </row>
    <row r="391" spans="1:36">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c r="AC391" s="5"/>
      <c r="AD391" s="5"/>
      <c r="AE391" s="5"/>
      <c r="AF391" s="5"/>
      <c r="AG391" s="5"/>
      <c r="AH391" s="5"/>
      <c r="AI391" s="5"/>
      <c r="AJ391" s="5"/>
    </row>
    <row r="392" spans="1:36">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c r="AC392" s="5"/>
      <c r="AD392" s="5"/>
      <c r="AE392" s="5"/>
      <c r="AF392" s="5"/>
      <c r="AG392" s="5"/>
      <c r="AH392" s="5"/>
      <c r="AI392" s="5"/>
      <c r="AJ392" s="5"/>
    </row>
    <row r="393" spans="1:36">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c r="AC393" s="5"/>
      <c r="AD393" s="5"/>
      <c r="AE393" s="5"/>
      <c r="AF393" s="5"/>
      <c r="AG393" s="5"/>
      <c r="AH393" s="5"/>
      <c r="AI393" s="5"/>
      <c r="AJ393" s="5"/>
    </row>
    <row r="394" spans="1:36">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c r="AC394" s="5"/>
      <c r="AD394" s="5"/>
      <c r="AE394" s="5"/>
      <c r="AF394" s="5"/>
      <c r="AG394" s="5"/>
      <c r="AH394" s="5"/>
      <c r="AI394" s="5"/>
      <c r="AJ394" s="5"/>
    </row>
    <row r="395" spans="1:36">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c r="AC395" s="5"/>
      <c r="AD395" s="5"/>
      <c r="AE395" s="5"/>
      <c r="AF395" s="5"/>
      <c r="AG395" s="5"/>
      <c r="AH395" s="5"/>
      <c r="AI395" s="5"/>
      <c r="AJ395" s="5"/>
    </row>
    <row r="396" spans="1:36">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c r="AC396" s="5"/>
      <c r="AD396" s="5"/>
      <c r="AE396" s="5"/>
      <c r="AF396" s="5"/>
      <c r="AG396" s="5"/>
      <c r="AH396" s="5"/>
      <c r="AI396" s="5"/>
      <c r="AJ396" s="5"/>
    </row>
    <row r="397" spans="1:36">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c r="AC397" s="5"/>
      <c r="AD397" s="5"/>
      <c r="AE397" s="5"/>
      <c r="AF397" s="5"/>
      <c r="AG397" s="5"/>
      <c r="AH397" s="5"/>
      <c r="AI397" s="5"/>
      <c r="AJ397" s="5"/>
    </row>
    <row r="398" spans="1:36">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c r="AC398" s="5"/>
      <c r="AD398" s="5"/>
      <c r="AE398" s="5"/>
      <c r="AF398" s="5"/>
      <c r="AG398" s="5"/>
      <c r="AH398" s="5"/>
      <c r="AI398" s="5"/>
      <c r="AJ398" s="5"/>
    </row>
    <row r="399" spans="1:36">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c r="AC399" s="5"/>
      <c r="AD399" s="5"/>
      <c r="AE399" s="5"/>
      <c r="AF399" s="5"/>
      <c r="AG399" s="5"/>
      <c r="AH399" s="5"/>
      <c r="AI399" s="5"/>
      <c r="AJ399" s="5"/>
    </row>
    <row r="400" spans="1:36">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c r="AC400" s="5"/>
      <c r="AD400" s="5"/>
      <c r="AE400" s="5"/>
      <c r="AF400" s="5"/>
      <c r="AG400" s="5"/>
      <c r="AH400" s="5"/>
      <c r="AI400" s="5"/>
      <c r="AJ400" s="5"/>
    </row>
    <row r="401" spans="1:36">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c r="AE401" s="5"/>
      <c r="AF401" s="5"/>
      <c r="AG401" s="5"/>
      <c r="AH401" s="5"/>
      <c r="AI401" s="5"/>
      <c r="AJ401" s="5"/>
    </row>
    <row r="402" spans="1:36">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c r="AC402" s="5"/>
      <c r="AD402" s="5"/>
      <c r="AE402" s="5"/>
      <c r="AF402" s="5"/>
      <c r="AG402" s="5"/>
      <c r="AH402" s="5"/>
      <c r="AI402" s="5"/>
      <c r="AJ402" s="5"/>
    </row>
    <row r="403" spans="1:36">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c r="AC403" s="5"/>
      <c r="AD403" s="5"/>
      <c r="AE403" s="5"/>
      <c r="AF403" s="5"/>
      <c r="AG403" s="5"/>
      <c r="AH403" s="5"/>
      <c r="AI403" s="5"/>
      <c r="AJ403" s="5"/>
    </row>
    <row r="404" spans="1:36">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c r="AC404" s="5"/>
      <c r="AD404" s="5"/>
      <c r="AE404" s="5"/>
      <c r="AF404" s="5"/>
      <c r="AG404" s="5"/>
      <c r="AH404" s="5"/>
      <c r="AI404" s="5"/>
      <c r="AJ404" s="5"/>
    </row>
    <row r="405" spans="1:36">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c r="AC405" s="5"/>
      <c r="AD405" s="5"/>
      <c r="AE405" s="5"/>
      <c r="AF405" s="5"/>
      <c r="AG405" s="5"/>
      <c r="AH405" s="5"/>
      <c r="AI405" s="5"/>
      <c r="AJ405" s="5"/>
    </row>
    <row r="406" spans="1:36">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c r="AC406" s="5"/>
      <c r="AD406" s="5"/>
      <c r="AE406" s="5"/>
      <c r="AF406" s="5"/>
      <c r="AG406" s="5"/>
      <c r="AH406" s="5"/>
      <c r="AI406" s="5"/>
      <c r="AJ406" s="5"/>
    </row>
    <row r="407" spans="1:36">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c r="AC407" s="5"/>
      <c r="AD407" s="5"/>
      <c r="AE407" s="5"/>
      <c r="AF407" s="5"/>
      <c r="AG407" s="5"/>
      <c r="AH407" s="5"/>
      <c r="AI407" s="5"/>
      <c r="AJ407" s="5"/>
    </row>
    <row r="408" spans="1:36">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c r="AC408" s="5"/>
      <c r="AD408" s="5"/>
      <c r="AE408" s="5"/>
      <c r="AF408" s="5"/>
      <c r="AG408" s="5"/>
      <c r="AH408" s="5"/>
      <c r="AI408" s="5"/>
      <c r="AJ408" s="5"/>
    </row>
    <row r="409" spans="1:36">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c r="AC409" s="5"/>
      <c r="AD409" s="5"/>
      <c r="AE409" s="5"/>
      <c r="AF409" s="5"/>
      <c r="AG409" s="5"/>
      <c r="AH409" s="5"/>
      <c r="AI409" s="5"/>
      <c r="AJ409" s="5"/>
    </row>
    <row r="410" spans="1:36">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c r="AC410" s="5"/>
      <c r="AD410" s="5"/>
      <c r="AE410" s="5"/>
      <c r="AF410" s="5"/>
      <c r="AG410" s="5"/>
      <c r="AH410" s="5"/>
      <c r="AI410" s="5"/>
      <c r="AJ410" s="5"/>
    </row>
    <row r="411" spans="1:36">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c r="AC411" s="5"/>
      <c r="AD411" s="5"/>
      <c r="AE411" s="5"/>
      <c r="AF411" s="5"/>
      <c r="AG411" s="5"/>
      <c r="AH411" s="5"/>
      <c r="AI411" s="5"/>
      <c r="AJ411" s="5"/>
    </row>
    <row r="412" spans="1:36">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c r="AC412" s="5"/>
      <c r="AD412" s="5"/>
      <c r="AE412" s="5"/>
      <c r="AF412" s="5"/>
      <c r="AG412" s="5"/>
      <c r="AH412" s="5"/>
      <c r="AI412" s="5"/>
      <c r="AJ412" s="5"/>
    </row>
    <row r="413" spans="1:36">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c r="AC413" s="5"/>
      <c r="AD413" s="5"/>
      <c r="AE413" s="5"/>
      <c r="AF413" s="5"/>
      <c r="AG413" s="5"/>
      <c r="AH413" s="5"/>
      <c r="AI413" s="5"/>
      <c r="AJ413" s="5"/>
    </row>
    <row r="414" spans="1:36">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c r="AC414" s="5"/>
      <c r="AD414" s="5"/>
      <c r="AE414" s="5"/>
      <c r="AF414" s="5"/>
      <c r="AG414" s="5"/>
      <c r="AH414" s="5"/>
      <c r="AI414" s="5"/>
      <c r="AJ414" s="5"/>
    </row>
    <row r="415" spans="1:36">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c r="AC415" s="5"/>
      <c r="AD415" s="5"/>
      <c r="AE415" s="5"/>
      <c r="AF415" s="5"/>
      <c r="AG415" s="5"/>
      <c r="AH415" s="5"/>
      <c r="AI415" s="5"/>
      <c r="AJ415" s="5"/>
    </row>
    <row r="416" spans="1:36">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c r="AC416" s="5"/>
      <c r="AD416" s="5"/>
      <c r="AE416" s="5"/>
      <c r="AF416" s="5"/>
      <c r="AG416" s="5"/>
      <c r="AH416" s="5"/>
      <c r="AI416" s="5"/>
      <c r="AJ416" s="5"/>
    </row>
    <row r="417" spans="1:36">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c r="AC417" s="5"/>
      <c r="AD417" s="5"/>
      <c r="AE417" s="5"/>
      <c r="AF417" s="5"/>
      <c r="AG417" s="5"/>
      <c r="AH417" s="5"/>
      <c r="AI417" s="5"/>
      <c r="AJ417" s="5"/>
    </row>
    <row r="418" spans="1:36">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c r="AC418" s="5"/>
      <c r="AD418" s="5"/>
      <c r="AE418" s="5"/>
      <c r="AF418" s="5"/>
      <c r="AG418" s="5"/>
      <c r="AH418" s="5"/>
      <c r="AI418" s="5"/>
      <c r="AJ418" s="5"/>
    </row>
    <row r="419" spans="1:36">
      <c r="A419" s="5"/>
      <c r="B419" s="5"/>
      <c r="C419" s="5"/>
      <c r="D419" s="5"/>
      <c r="E419" s="90"/>
      <c r="F419" s="90"/>
      <c r="G419" s="90"/>
      <c r="H419" s="90"/>
      <c r="I419" s="5"/>
      <c r="J419" s="5"/>
      <c r="K419" s="5"/>
      <c r="L419" s="5"/>
      <c r="M419" s="5"/>
      <c r="N419" s="5"/>
      <c r="O419" s="5"/>
      <c r="P419" s="5"/>
      <c r="Q419" s="5"/>
      <c r="R419" s="5"/>
      <c r="S419" s="5"/>
      <c r="T419" s="5"/>
      <c r="U419" s="5"/>
      <c r="V419" s="5"/>
      <c r="W419" s="5"/>
      <c r="X419" s="5"/>
      <c r="Y419" s="5"/>
      <c r="Z419" s="5"/>
      <c r="AA419" s="5"/>
      <c r="AB419" s="5"/>
      <c r="AC419" s="5"/>
      <c r="AD419" s="5"/>
      <c r="AE419" s="5"/>
      <c r="AF419" s="5"/>
      <c r="AG419" s="5"/>
      <c r="AH419" s="5"/>
      <c r="AI419" s="5"/>
      <c r="AJ419" s="5"/>
    </row>
    <row r="420" spans="1:36">
      <c r="A420" s="5"/>
      <c r="B420" s="5"/>
      <c r="C420" s="5"/>
      <c r="D420" s="5"/>
      <c r="E420" s="90"/>
      <c r="F420" s="90"/>
      <c r="G420" s="90"/>
      <c r="H420" s="90"/>
      <c r="I420" s="5"/>
      <c r="J420" s="5"/>
      <c r="K420" s="5"/>
      <c r="L420" s="5"/>
      <c r="M420" s="5"/>
      <c r="N420" s="5"/>
      <c r="O420" s="5"/>
      <c r="P420" s="5"/>
      <c r="Q420" s="5"/>
      <c r="R420" s="5"/>
      <c r="S420" s="5"/>
      <c r="T420" s="5"/>
      <c r="U420" s="5"/>
      <c r="V420" s="5"/>
      <c r="W420" s="5"/>
      <c r="X420" s="5"/>
      <c r="Y420" s="5"/>
      <c r="Z420" s="5"/>
      <c r="AA420" s="5"/>
      <c r="AB420" s="5"/>
      <c r="AC420" s="5"/>
      <c r="AD420" s="5"/>
      <c r="AE420" s="5"/>
      <c r="AF420" s="5"/>
      <c r="AG420" s="5"/>
      <c r="AH420" s="5"/>
      <c r="AI420" s="5"/>
      <c r="AJ420" s="5"/>
    </row>
    <row r="421" spans="1:36">
      <c r="A421" s="5"/>
      <c r="B421" s="5"/>
      <c r="C421" s="5"/>
      <c r="D421" s="5"/>
      <c r="E421" s="90"/>
      <c r="F421" s="90"/>
      <c r="G421" s="90"/>
      <c r="H421" s="90"/>
      <c r="I421" s="5"/>
      <c r="J421" s="5"/>
      <c r="K421" s="5"/>
      <c r="L421" s="5"/>
      <c r="M421" s="5"/>
      <c r="N421" s="5"/>
      <c r="O421" s="5"/>
      <c r="P421" s="5"/>
      <c r="Q421" s="5"/>
      <c r="R421" s="5"/>
      <c r="S421" s="5"/>
      <c r="T421" s="5"/>
      <c r="U421" s="5"/>
      <c r="V421" s="5"/>
      <c r="W421" s="5"/>
      <c r="X421" s="5"/>
      <c r="Y421" s="5"/>
      <c r="Z421" s="5"/>
      <c r="AA421" s="5"/>
      <c r="AB421" s="5"/>
      <c r="AC421" s="5"/>
      <c r="AD421" s="5"/>
      <c r="AE421" s="5"/>
      <c r="AF421" s="5"/>
      <c r="AG421" s="5"/>
      <c r="AH421" s="5"/>
      <c r="AI421" s="5"/>
      <c r="AJ421" s="5"/>
    </row>
    <row r="422" spans="1:36">
      <c r="A422" s="5"/>
      <c r="B422" s="5"/>
      <c r="C422" s="5"/>
      <c r="D422" s="5"/>
      <c r="E422" s="90"/>
      <c r="F422" s="90"/>
      <c r="G422" s="90"/>
      <c r="H422" s="90"/>
      <c r="I422" s="5"/>
      <c r="J422" s="5"/>
      <c r="K422" s="5"/>
      <c r="L422" s="5"/>
      <c r="M422" s="5"/>
      <c r="N422" s="5"/>
      <c r="O422" s="5"/>
      <c r="P422" s="5"/>
      <c r="Q422" s="5"/>
      <c r="R422" s="5"/>
      <c r="S422" s="5"/>
      <c r="T422" s="5"/>
      <c r="U422" s="5"/>
      <c r="V422" s="5"/>
      <c r="W422" s="5"/>
      <c r="X422" s="5"/>
      <c r="Y422" s="5"/>
      <c r="Z422" s="5"/>
      <c r="AA422" s="5"/>
      <c r="AB422" s="5"/>
      <c r="AC422" s="5"/>
      <c r="AD422" s="5"/>
      <c r="AE422" s="5"/>
      <c r="AF422" s="5"/>
      <c r="AG422" s="5"/>
      <c r="AH422" s="5"/>
      <c r="AI422" s="5"/>
      <c r="AJ422" s="5"/>
    </row>
    <row r="423" spans="1:36">
      <c r="A423" s="5"/>
      <c r="B423" s="5"/>
      <c r="C423" s="5"/>
      <c r="D423" s="5"/>
      <c r="E423" s="90"/>
      <c r="F423" s="90"/>
      <c r="G423" s="90"/>
      <c r="H423" s="90"/>
      <c r="I423" s="5"/>
      <c r="J423" s="5"/>
      <c r="K423" s="5"/>
      <c r="L423" s="5"/>
      <c r="M423" s="5"/>
      <c r="N423" s="5"/>
      <c r="O423" s="5"/>
      <c r="P423" s="5"/>
      <c r="Q423" s="5"/>
      <c r="R423" s="5"/>
      <c r="S423" s="5"/>
      <c r="T423" s="5"/>
      <c r="U423" s="5"/>
      <c r="V423" s="5"/>
      <c r="W423" s="5"/>
      <c r="X423" s="5"/>
      <c r="Y423" s="5"/>
      <c r="Z423" s="5"/>
      <c r="AA423" s="5"/>
      <c r="AB423" s="5"/>
      <c r="AC423" s="5"/>
      <c r="AD423" s="5"/>
      <c r="AE423" s="5"/>
      <c r="AF423" s="5"/>
      <c r="AG423" s="5"/>
      <c r="AH423" s="5"/>
      <c r="AI423" s="5"/>
      <c r="AJ423" s="5"/>
    </row>
    <row r="424" spans="1:36">
      <c r="A424" s="5"/>
      <c r="B424" s="5"/>
      <c r="C424" s="5"/>
      <c r="D424" s="5"/>
      <c r="E424" s="90"/>
      <c r="F424" s="90"/>
      <c r="G424" s="90"/>
      <c r="H424" s="90"/>
      <c r="I424" s="5"/>
      <c r="J424" s="5"/>
      <c r="K424" s="5"/>
      <c r="L424" s="5"/>
      <c r="M424" s="5"/>
      <c r="N424" s="5"/>
      <c r="O424" s="5"/>
      <c r="P424" s="5"/>
      <c r="Q424" s="5"/>
      <c r="R424" s="5"/>
      <c r="S424" s="5"/>
      <c r="T424" s="5"/>
      <c r="U424" s="5"/>
      <c r="V424" s="5"/>
      <c r="W424" s="5"/>
      <c r="X424" s="5"/>
      <c r="Y424" s="5"/>
      <c r="Z424" s="5"/>
      <c r="AA424" s="5"/>
      <c r="AB424" s="5"/>
      <c r="AC424" s="5"/>
      <c r="AD424" s="5"/>
      <c r="AE424" s="5"/>
      <c r="AF424" s="5"/>
      <c r="AG424" s="5"/>
      <c r="AH424" s="5"/>
      <c r="AI424" s="5"/>
      <c r="AJ424" s="5"/>
    </row>
    <row r="425" spans="1:36">
      <c r="A425" s="5"/>
      <c r="B425" s="5"/>
      <c r="C425" s="5"/>
      <c r="D425" s="5"/>
      <c r="E425" s="90"/>
      <c r="F425" s="90"/>
      <c r="G425" s="90"/>
      <c r="H425" s="90"/>
      <c r="I425" s="5"/>
      <c r="J425" s="5"/>
      <c r="K425" s="5"/>
      <c r="L425" s="5"/>
      <c r="M425" s="5"/>
      <c r="N425" s="5"/>
      <c r="O425" s="5"/>
      <c r="P425" s="5"/>
      <c r="Q425" s="5"/>
      <c r="R425" s="5"/>
      <c r="S425" s="5"/>
      <c r="T425" s="5"/>
      <c r="U425" s="5"/>
      <c r="V425" s="5"/>
      <c r="W425" s="5"/>
      <c r="X425" s="5"/>
      <c r="Y425" s="5"/>
      <c r="Z425" s="5"/>
      <c r="AA425" s="5"/>
      <c r="AB425" s="5"/>
      <c r="AC425" s="5"/>
      <c r="AD425" s="5"/>
      <c r="AE425" s="5"/>
      <c r="AF425" s="5"/>
      <c r="AG425" s="5"/>
      <c r="AH425" s="5"/>
      <c r="AI425" s="5"/>
      <c r="AJ425" s="5"/>
    </row>
    <row r="426" spans="1:36">
      <c r="A426" s="5"/>
      <c r="B426" s="5"/>
      <c r="C426" s="5"/>
      <c r="D426" s="5"/>
      <c r="E426" s="90"/>
      <c r="F426" s="90"/>
      <c r="G426" s="90"/>
      <c r="H426" s="90"/>
      <c r="I426" s="5"/>
      <c r="J426" s="5"/>
      <c r="K426" s="5"/>
      <c r="L426" s="5"/>
      <c r="M426" s="5"/>
      <c r="N426" s="5"/>
      <c r="O426" s="5"/>
      <c r="P426" s="5"/>
      <c r="Q426" s="5"/>
      <c r="R426" s="5"/>
      <c r="S426" s="5"/>
      <c r="T426" s="5"/>
      <c r="U426" s="5"/>
      <c r="V426" s="5"/>
      <c r="W426" s="5"/>
      <c r="X426" s="5"/>
      <c r="Y426" s="5"/>
      <c r="Z426" s="5"/>
      <c r="AA426" s="5"/>
      <c r="AB426" s="5"/>
      <c r="AC426" s="5"/>
      <c r="AD426" s="5"/>
      <c r="AE426" s="5"/>
      <c r="AF426" s="5"/>
      <c r="AG426" s="5"/>
      <c r="AH426" s="5"/>
      <c r="AI426" s="5"/>
      <c r="AJ426" s="5"/>
    </row>
    <row r="427" spans="1:36">
      <c r="A427" s="5"/>
      <c r="B427" s="5"/>
      <c r="C427" s="5"/>
      <c r="D427" s="5"/>
      <c r="E427" s="90"/>
      <c r="F427" s="90"/>
      <c r="G427" s="90"/>
      <c r="H427" s="90"/>
      <c r="I427" s="5"/>
      <c r="J427" s="5"/>
      <c r="K427" s="5"/>
      <c r="L427" s="5"/>
      <c r="M427" s="5"/>
      <c r="N427" s="5"/>
      <c r="O427" s="5"/>
      <c r="P427" s="5"/>
      <c r="Q427" s="5"/>
      <c r="R427" s="5"/>
      <c r="S427" s="5"/>
      <c r="T427" s="5"/>
      <c r="U427" s="5"/>
      <c r="V427" s="5"/>
      <c r="W427" s="5"/>
      <c r="X427" s="5"/>
      <c r="Y427" s="5"/>
      <c r="Z427" s="5"/>
      <c r="AA427" s="5"/>
      <c r="AB427" s="5"/>
      <c r="AC427" s="5"/>
      <c r="AD427" s="5"/>
      <c r="AE427" s="5"/>
      <c r="AF427" s="5"/>
      <c r="AG427" s="5"/>
      <c r="AH427" s="5"/>
      <c r="AI427" s="5"/>
      <c r="AJ427" s="5"/>
    </row>
    <row r="428" spans="1:36">
      <c r="A428" s="5"/>
      <c r="B428" s="5"/>
      <c r="C428" s="5"/>
      <c r="D428" s="5"/>
      <c r="E428" s="90"/>
      <c r="F428" s="90"/>
      <c r="G428" s="90"/>
      <c r="H428" s="90"/>
      <c r="I428" s="5"/>
      <c r="J428" s="5"/>
      <c r="K428" s="5"/>
      <c r="L428" s="5"/>
      <c r="M428" s="5"/>
      <c r="N428" s="5"/>
      <c r="O428" s="5"/>
      <c r="P428" s="5"/>
      <c r="Q428" s="5"/>
      <c r="R428" s="5"/>
      <c r="S428" s="5"/>
      <c r="T428" s="5"/>
      <c r="U428" s="5"/>
      <c r="V428" s="5"/>
      <c r="W428" s="5"/>
      <c r="X428" s="5"/>
      <c r="Y428" s="5"/>
      <c r="Z428" s="5"/>
      <c r="AA428" s="5"/>
      <c r="AB428" s="5"/>
      <c r="AC428" s="5"/>
      <c r="AD428" s="5"/>
      <c r="AE428" s="5"/>
      <c r="AF428" s="5"/>
      <c r="AG428" s="5"/>
      <c r="AH428" s="5"/>
      <c r="AI428" s="5"/>
      <c r="AJ428" s="5"/>
    </row>
    <row r="429" spans="1:36">
      <c r="A429" s="5"/>
      <c r="B429" s="5"/>
      <c r="C429" s="5"/>
      <c r="D429" s="5"/>
      <c r="E429" s="90"/>
      <c r="F429" s="90"/>
      <c r="G429" s="90"/>
      <c r="H429" s="90"/>
      <c r="I429" s="5"/>
      <c r="J429" s="5"/>
      <c r="K429" s="5"/>
      <c r="L429" s="5"/>
      <c r="M429" s="5"/>
      <c r="N429" s="5"/>
      <c r="O429" s="5"/>
      <c r="P429" s="5"/>
      <c r="Q429" s="5"/>
      <c r="R429" s="5"/>
      <c r="S429" s="5"/>
      <c r="T429" s="5"/>
      <c r="U429" s="5"/>
      <c r="V429" s="5"/>
      <c r="W429" s="5"/>
      <c r="X429" s="5"/>
      <c r="Y429" s="5"/>
      <c r="Z429" s="5"/>
      <c r="AA429" s="5"/>
      <c r="AB429" s="5"/>
      <c r="AC429" s="5"/>
      <c r="AD429" s="5"/>
      <c r="AE429" s="5"/>
      <c r="AF429" s="5"/>
      <c r="AG429" s="5"/>
      <c r="AH429" s="5"/>
      <c r="AI429" s="5"/>
      <c r="AJ429" s="5"/>
    </row>
    <row r="430" spans="1:36">
      <c r="A430" s="5"/>
      <c r="B430" s="5"/>
      <c r="C430" s="5"/>
      <c r="D430" s="5"/>
      <c r="E430" s="90"/>
      <c r="F430" s="90"/>
      <c r="G430" s="90"/>
      <c r="H430" s="90"/>
      <c r="I430" s="5"/>
      <c r="J430" s="5"/>
      <c r="K430" s="5"/>
      <c r="L430" s="5"/>
      <c r="M430" s="5"/>
      <c r="N430" s="5"/>
      <c r="O430" s="5"/>
      <c r="P430" s="5"/>
      <c r="Q430" s="5"/>
      <c r="R430" s="5"/>
      <c r="S430" s="5"/>
      <c r="T430" s="5"/>
      <c r="U430" s="5"/>
      <c r="V430" s="5"/>
      <c r="W430" s="5"/>
      <c r="X430" s="91"/>
      <c r="Y430" s="5"/>
      <c r="Z430" s="5"/>
      <c r="AA430" s="5"/>
      <c r="AB430" s="5"/>
      <c r="AC430" s="5"/>
      <c r="AD430" s="5"/>
      <c r="AE430" s="5"/>
      <c r="AF430" s="5"/>
      <c r="AG430" s="5"/>
      <c r="AH430" s="5"/>
      <c r="AI430" s="5"/>
      <c r="AJ430" s="5"/>
    </row>
    <row r="431" spans="1:36">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c r="AC431" s="5"/>
      <c r="AD431" s="5"/>
      <c r="AE431" s="5"/>
      <c r="AF431" s="5"/>
      <c r="AG431" s="5"/>
      <c r="AH431" s="5"/>
      <c r="AI431" s="5"/>
      <c r="AJ431" s="5"/>
    </row>
    <row r="432" spans="1:36">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c r="AC432" s="5"/>
      <c r="AD432" s="5"/>
      <c r="AE432" s="5"/>
      <c r="AF432" s="5"/>
      <c r="AG432" s="5"/>
      <c r="AH432" s="5"/>
      <c r="AI432" s="5"/>
      <c r="AJ432" s="5"/>
    </row>
    <row r="433" spans="1:36">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c r="AC433" s="5"/>
      <c r="AD433" s="5"/>
      <c r="AE433" s="5"/>
      <c r="AF433" s="5"/>
      <c r="AG433" s="5"/>
      <c r="AH433" s="5"/>
      <c r="AI433" s="5"/>
      <c r="AJ433" s="5"/>
    </row>
    <row r="434" spans="1:36">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c r="AC434" s="5"/>
      <c r="AD434" s="5"/>
      <c r="AE434" s="5"/>
      <c r="AF434" s="5"/>
      <c r="AG434" s="5"/>
      <c r="AH434" s="5"/>
      <c r="AI434" s="5"/>
      <c r="AJ434" s="5"/>
    </row>
    <row r="435" spans="1:36">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c r="AB435" s="5"/>
      <c r="AC435" s="5"/>
      <c r="AD435" s="5"/>
      <c r="AE435" s="5"/>
      <c r="AF435" s="5"/>
      <c r="AG435" s="5"/>
      <c r="AH435" s="5"/>
      <c r="AI435" s="5"/>
      <c r="AJ435" s="5"/>
    </row>
    <row r="436" spans="1:36">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c r="AB436" s="5"/>
      <c r="AC436" s="5"/>
      <c r="AD436" s="5"/>
      <c r="AE436" s="5"/>
      <c r="AF436" s="5"/>
      <c r="AG436" s="5"/>
      <c r="AH436" s="5"/>
      <c r="AI436" s="5"/>
      <c r="AJ436" s="5"/>
    </row>
    <row r="437" spans="1:36">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c r="AB437" s="5"/>
      <c r="AC437" s="5"/>
      <c r="AD437" s="5"/>
      <c r="AE437" s="5"/>
      <c r="AF437" s="5"/>
      <c r="AG437" s="5"/>
      <c r="AH437" s="5"/>
      <c r="AI437" s="5"/>
      <c r="AJ437" s="5"/>
    </row>
    <row r="438" spans="1:36">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c r="AC438" s="5"/>
      <c r="AD438" s="5"/>
      <c r="AE438" s="5"/>
      <c r="AF438" s="5"/>
      <c r="AG438" s="5"/>
      <c r="AH438" s="5"/>
      <c r="AI438" s="5"/>
      <c r="AJ438" s="5"/>
    </row>
    <row r="439" spans="1:36">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c r="AC439" s="5"/>
      <c r="AD439" s="5"/>
      <c r="AE439" s="5"/>
      <c r="AF439" s="5"/>
      <c r="AG439" s="5"/>
      <c r="AH439" s="5"/>
      <c r="AI439" s="5"/>
      <c r="AJ439" s="5"/>
    </row>
    <row r="440" spans="1:36">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c r="AC440" s="5"/>
      <c r="AD440" s="5"/>
      <c r="AE440" s="5"/>
      <c r="AF440" s="5"/>
      <c r="AG440" s="5"/>
      <c r="AH440" s="5"/>
      <c r="AI440" s="5"/>
      <c r="AJ440" s="5"/>
    </row>
    <row r="441" spans="1:36">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c r="AB441" s="5"/>
      <c r="AC441" s="5"/>
      <c r="AD441" s="5"/>
      <c r="AE441" s="5"/>
      <c r="AF441" s="5"/>
      <c r="AG441" s="5"/>
      <c r="AH441" s="5"/>
      <c r="AI441" s="5"/>
      <c r="AJ441" s="5"/>
    </row>
    <row r="442" spans="1:36">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c r="AB442" s="5"/>
      <c r="AC442" s="5"/>
      <c r="AD442" s="5"/>
      <c r="AE442" s="5"/>
      <c r="AF442" s="5"/>
      <c r="AG442" s="5"/>
      <c r="AH442" s="5"/>
      <c r="AI442" s="5"/>
      <c r="AJ442" s="5"/>
    </row>
    <row r="443" spans="1:36">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c r="AC443" s="5"/>
      <c r="AD443" s="5"/>
      <c r="AE443" s="5"/>
      <c r="AF443" s="5"/>
      <c r="AG443" s="5"/>
      <c r="AH443" s="5"/>
      <c r="AI443" s="5"/>
      <c r="AJ443" s="5"/>
    </row>
    <row r="444" spans="1:36">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c r="AC444" s="5"/>
      <c r="AD444" s="5"/>
      <c r="AE444" s="5"/>
      <c r="AF444" s="5"/>
      <c r="AG444" s="5"/>
      <c r="AH444" s="5"/>
      <c r="AI444" s="5"/>
      <c r="AJ444" s="5"/>
    </row>
    <row r="445" spans="1:36">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c r="AB445" s="5"/>
      <c r="AC445" s="5"/>
      <c r="AD445" s="5"/>
      <c r="AE445" s="5"/>
      <c r="AF445" s="5"/>
      <c r="AG445" s="5"/>
      <c r="AH445" s="5"/>
      <c r="AI445" s="5"/>
      <c r="AJ445" s="5"/>
    </row>
    <row r="446" spans="1:36">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c r="AB446" s="5"/>
      <c r="AC446" s="5"/>
      <c r="AD446" s="5"/>
      <c r="AE446" s="5"/>
      <c r="AF446" s="5"/>
      <c r="AG446" s="5"/>
      <c r="AH446" s="5"/>
      <c r="AI446" s="5"/>
      <c r="AJ446" s="5"/>
    </row>
    <row r="447" spans="1:36">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c r="AB447" s="5"/>
      <c r="AC447" s="5"/>
      <c r="AD447" s="5"/>
      <c r="AE447" s="5"/>
      <c r="AF447" s="5"/>
      <c r="AG447" s="5"/>
      <c r="AH447" s="5"/>
      <c r="AI447" s="5"/>
      <c r="AJ447" s="5"/>
    </row>
    <row r="448" spans="1:36">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c r="AB448" s="5"/>
      <c r="AC448" s="5"/>
      <c r="AD448" s="5"/>
      <c r="AE448" s="5"/>
      <c r="AF448" s="5"/>
      <c r="AG448" s="5"/>
      <c r="AH448" s="5"/>
      <c r="AI448" s="5"/>
      <c r="AJ448" s="5"/>
    </row>
    <row r="449" spans="1:36">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c r="AB449" s="5"/>
      <c r="AC449" s="5"/>
      <c r="AD449" s="5"/>
      <c r="AE449" s="5"/>
      <c r="AF449" s="5"/>
      <c r="AG449" s="5"/>
      <c r="AH449" s="5"/>
      <c r="AI449" s="5"/>
      <c r="AJ449" s="5"/>
    </row>
    <row r="450" spans="1:36">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c r="AB450" s="5"/>
      <c r="AC450" s="5"/>
      <c r="AD450" s="5"/>
      <c r="AE450" s="5"/>
      <c r="AF450" s="5"/>
      <c r="AG450" s="5"/>
      <c r="AH450" s="5"/>
      <c r="AI450" s="5"/>
      <c r="AJ450" s="5"/>
    </row>
    <row r="451" spans="1:36">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c r="AB451" s="5"/>
      <c r="AC451" s="5"/>
      <c r="AD451" s="5"/>
      <c r="AE451" s="5"/>
      <c r="AF451" s="5"/>
      <c r="AG451" s="5"/>
      <c r="AH451" s="5"/>
      <c r="AI451" s="5"/>
      <c r="AJ451" s="5"/>
    </row>
    <row r="452" spans="1:36">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c r="AC452" s="5"/>
      <c r="AD452" s="5"/>
      <c r="AE452" s="5"/>
      <c r="AF452" s="5"/>
      <c r="AG452" s="5"/>
      <c r="AH452" s="5"/>
      <c r="AI452" s="5"/>
      <c r="AJ452" s="5"/>
    </row>
    <row r="453" spans="1:36">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c r="AB453" s="5"/>
      <c r="AC453" s="5"/>
      <c r="AD453" s="5"/>
      <c r="AE453" s="5"/>
      <c r="AF453" s="5"/>
      <c r="AG453" s="5"/>
      <c r="AH453" s="5"/>
      <c r="AI453" s="5"/>
      <c r="AJ453" s="5"/>
    </row>
    <row r="454" spans="1:36">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c r="AB454" s="5"/>
      <c r="AC454" s="5"/>
      <c r="AD454" s="5"/>
      <c r="AE454" s="5"/>
      <c r="AF454" s="5"/>
      <c r="AG454" s="5"/>
      <c r="AH454" s="5"/>
      <c r="AI454" s="5"/>
      <c r="AJ454" s="5"/>
    </row>
    <row r="455" spans="1:36">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c r="AB455" s="5"/>
      <c r="AC455" s="5"/>
      <c r="AD455" s="5"/>
      <c r="AE455" s="5"/>
      <c r="AF455" s="5"/>
      <c r="AG455" s="5"/>
      <c r="AH455" s="5"/>
      <c r="AI455" s="5"/>
      <c r="AJ455" s="5"/>
    </row>
    <row r="456" spans="1:36">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c r="AC456" s="5"/>
      <c r="AD456" s="5"/>
      <c r="AE456" s="5"/>
      <c r="AF456" s="5"/>
      <c r="AG456" s="5"/>
      <c r="AH456" s="5"/>
      <c r="AI456" s="5"/>
      <c r="AJ456" s="5"/>
    </row>
    <row r="457" spans="1:36">
      <c r="A457" s="5"/>
      <c r="B457" s="5"/>
      <c r="C457" s="5"/>
      <c r="D457" s="5"/>
      <c r="E457" s="92"/>
      <c r="F457" s="92"/>
      <c r="G457" s="5"/>
      <c r="H457" s="93"/>
      <c r="I457" s="5"/>
      <c r="J457" s="5"/>
      <c r="K457" s="5"/>
      <c r="L457" s="5"/>
      <c r="M457" s="5"/>
      <c r="N457" s="5"/>
      <c r="O457" s="5"/>
      <c r="P457" s="5"/>
      <c r="Q457" s="5"/>
      <c r="R457" s="5"/>
      <c r="S457" s="5"/>
      <c r="T457" s="67"/>
      <c r="U457" s="66"/>
      <c r="V457" s="66"/>
      <c r="W457" s="5"/>
      <c r="X457" s="66"/>
      <c r="Y457" s="66"/>
      <c r="Z457" s="66"/>
      <c r="AA457" s="5"/>
      <c r="AB457" s="66"/>
      <c r="AC457" s="5"/>
      <c r="AD457" s="5"/>
      <c r="AE457" s="5"/>
      <c r="AF457" s="5"/>
      <c r="AG457" s="66"/>
      <c r="AH457" s="5"/>
      <c r="AI457" s="5"/>
      <c r="AJ457" s="5"/>
    </row>
    <row r="458" spans="1:36">
      <c r="A458" s="5"/>
      <c r="B458" s="5"/>
      <c r="C458" s="5"/>
      <c r="D458" s="5"/>
      <c r="E458" s="66"/>
      <c r="F458" s="66"/>
      <c r="G458" s="5"/>
      <c r="H458" s="5"/>
      <c r="I458" s="5"/>
      <c r="J458" s="5"/>
      <c r="K458" s="5"/>
      <c r="L458" s="5"/>
      <c r="M458" s="5"/>
      <c r="N458" s="5"/>
      <c r="O458" s="5"/>
      <c r="P458" s="5"/>
      <c r="Q458" s="5"/>
      <c r="R458" s="5"/>
      <c r="S458" s="5"/>
      <c r="T458" s="67"/>
      <c r="U458" s="66"/>
      <c r="V458" s="66"/>
      <c r="W458" s="5"/>
      <c r="X458" s="66"/>
      <c r="Y458" s="66"/>
      <c r="Z458" s="66"/>
      <c r="AA458" s="5"/>
      <c r="AB458" s="66"/>
      <c r="AC458" s="5"/>
      <c r="AD458" s="5"/>
      <c r="AE458" s="5"/>
      <c r="AF458" s="5"/>
      <c r="AG458" s="5"/>
      <c r="AH458" s="5"/>
      <c r="AI458" s="5"/>
      <c r="AJ458" s="5"/>
    </row>
    <row r="459" spans="1:36">
      <c r="A459" s="5"/>
      <c r="B459" s="5"/>
      <c r="C459" s="5"/>
      <c r="D459" s="5"/>
      <c r="E459" s="66"/>
      <c r="F459" s="66"/>
      <c r="G459" s="5"/>
      <c r="H459" s="5"/>
      <c r="I459" s="5"/>
      <c r="J459" s="5"/>
      <c r="K459" s="5"/>
      <c r="L459" s="5"/>
      <c r="M459" s="5"/>
      <c r="N459" s="5"/>
      <c r="O459" s="5"/>
      <c r="P459" s="5"/>
      <c r="Q459" s="5"/>
      <c r="R459" s="5"/>
      <c r="S459" s="5"/>
      <c r="T459" s="67"/>
      <c r="U459" s="66"/>
      <c r="V459" s="66"/>
      <c r="W459" s="5"/>
      <c r="X459" s="66"/>
      <c r="Y459" s="66"/>
      <c r="Z459" s="66"/>
      <c r="AA459" s="5"/>
      <c r="AB459" s="66"/>
      <c r="AC459" s="5"/>
      <c r="AD459" s="5"/>
      <c r="AE459" s="5"/>
      <c r="AF459" s="5"/>
      <c r="AG459" s="5"/>
      <c r="AH459" s="5"/>
      <c r="AI459" s="5"/>
      <c r="AJ459" s="5"/>
    </row>
    <row r="460" spans="1:36">
      <c r="A460" s="5"/>
      <c r="B460" s="5"/>
      <c r="C460" s="5"/>
      <c r="D460" s="5"/>
      <c r="E460" s="66"/>
      <c r="F460" s="66"/>
      <c r="G460" s="5"/>
      <c r="H460" s="5"/>
      <c r="I460" s="5"/>
      <c r="J460" s="5"/>
      <c r="K460" s="5"/>
      <c r="L460" s="5"/>
      <c r="M460" s="5"/>
      <c r="N460" s="5"/>
      <c r="O460" s="5"/>
      <c r="P460" s="5"/>
      <c r="Q460" s="5"/>
      <c r="R460" s="5"/>
      <c r="S460" s="5"/>
      <c r="T460" s="67"/>
      <c r="U460" s="66"/>
      <c r="V460" s="66"/>
      <c r="W460" s="5"/>
      <c r="X460" s="66"/>
      <c r="Y460" s="66"/>
      <c r="Z460" s="66"/>
      <c r="AA460" s="5"/>
      <c r="AB460" s="66"/>
      <c r="AC460" s="5"/>
      <c r="AD460" s="5"/>
      <c r="AE460" s="5"/>
      <c r="AF460" s="5"/>
      <c r="AG460" s="5"/>
      <c r="AH460" s="5"/>
      <c r="AI460" s="5"/>
      <c r="AJ460" s="5"/>
    </row>
    <row r="461" spans="1:36">
      <c r="A461" s="5"/>
      <c r="B461" s="5"/>
      <c r="C461" s="5"/>
      <c r="D461" s="5"/>
      <c r="E461" s="66"/>
      <c r="F461" s="66"/>
      <c r="G461" s="67"/>
      <c r="H461" s="5"/>
      <c r="I461" s="5"/>
      <c r="J461" s="5"/>
      <c r="K461" s="5"/>
      <c r="L461" s="5"/>
      <c r="M461" s="5"/>
      <c r="N461" s="5"/>
      <c r="O461" s="5"/>
      <c r="P461" s="5"/>
      <c r="Q461" s="5"/>
      <c r="R461" s="5"/>
      <c r="S461" s="5"/>
      <c r="T461" s="67"/>
      <c r="U461" s="66"/>
      <c r="V461" s="66"/>
      <c r="W461" s="5"/>
      <c r="X461" s="66"/>
      <c r="Y461" s="66"/>
      <c r="Z461" s="66"/>
      <c r="AA461" s="5"/>
      <c r="AB461" s="66"/>
      <c r="AC461" s="5"/>
      <c r="AD461" s="5"/>
      <c r="AE461" s="5"/>
      <c r="AF461" s="5"/>
      <c r="AG461" s="5"/>
      <c r="AH461" s="5"/>
      <c r="AI461" s="5"/>
      <c r="AJ461" s="5"/>
    </row>
    <row r="462" spans="1:36">
      <c r="A462" s="5"/>
      <c r="B462" s="5"/>
      <c r="C462" s="5"/>
      <c r="D462" s="5"/>
      <c r="E462" s="66"/>
      <c r="F462" s="66"/>
      <c r="G462" s="5"/>
      <c r="H462" s="5"/>
      <c r="I462" s="5"/>
      <c r="J462" s="5"/>
      <c r="K462" s="5"/>
      <c r="L462" s="5"/>
      <c r="M462" s="5"/>
      <c r="N462" s="5"/>
      <c r="O462" s="5"/>
      <c r="P462" s="5"/>
      <c r="Q462" s="5"/>
      <c r="R462" s="5"/>
      <c r="S462" s="5"/>
      <c r="T462" s="67"/>
      <c r="U462" s="66"/>
      <c r="V462" s="66"/>
      <c r="W462" s="5"/>
      <c r="X462" s="66"/>
      <c r="Y462" s="66"/>
      <c r="Z462" s="66"/>
      <c r="AA462" s="5"/>
      <c r="AB462" s="66"/>
      <c r="AC462" s="5"/>
      <c r="AD462" s="5"/>
      <c r="AE462" s="5"/>
      <c r="AF462" s="5"/>
      <c r="AG462" s="5"/>
      <c r="AH462" s="5"/>
      <c r="AI462" s="5"/>
      <c r="AJ462" s="5"/>
    </row>
    <row r="463" spans="1:36">
      <c r="A463" s="5"/>
      <c r="B463" s="5"/>
      <c r="C463" s="5"/>
      <c r="D463" s="5"/>
      <c r="E463" s="66"/>
      <c r="F463" s="66"/>
      <c r="G463" s="5"/>
      <c r="H463" s="5"/>
      <c r="I463" s="5"/>
      <c r="J463" s="5"/>
      <c r="K463" s="5"/>
      <c r="L463" s="5"/>
      <c r="M463" s="5"/>
      <c r="N463" s="5"/>
      <c r="O463" s="5"/>
      <c r="P463" s="5"/>
      <c r="Q463" s="5"/>
      <c r="R463" s="5"/>
      <c r="S463" s="5"/>
      <c r="T463" s="67"/>
      <c r="U463" s="66"/>
      <c r="V463" s="66"/>
      <c r="W463" s="5"/>
      <c r="X463" s="66"/>
      <c r="Y463" s="66"/>
      <c r="Z463" s="66"/>
      <c r="AA463" s="5"/>
      <c r="AB463" s="66"/>
      <c r="AC463" s="5"/>
      <c r="AD463" s="5"/>
      <c r="AE463" s="5"/>
      <c r="AF463" s="5"/>
      <c r="AG463" s="5"/>
      <c r="AH463" s="5"/>
      <c r="AI463" s="5"/>
      <c r="AJ463" s="5"/>
    </row>
    <row r="464" spans="1:36">
      <c r="A464" s="5"/>
      <c r="B464" s="5"/>
      <c r="C464" s="5"/>
      <c r="D464" s="5"/>
      <c r="E464" s="66"/>
      <c r="F464" s="66"/>
      <c r="G464" s="5"/>
      <c r="H464" s="5"/>
      <c r="I464" s="5"/>
      <c r="J464" s="5"/>
      <c r="K464" s="5"/>
      <c r="L464" s="5"/>
      <c r="M464" s="5"/>
      <c r="N464" s="5"/>
      <c r="O464" s="5"/>
      <c r="P464" s="5"/>
      <c r="Q464" s="5"/>
      <c r="R464" s="5"/>
      <c r="S464" s="5"/>
      <c r="T464" s="67"/>
      <c r="U464" s="66"/>
      <c r="V464" s="66"/>
      <c r="W464" s="5"/>
      <c r="X464" s="66"/>
      <c r="Y464" s="66"/>
      <c r="Z464" s="66"/>
      <c r="AA464" s="5"/>
      <c r="AB464" s="66"/>
      <c r="AC464" s="5"/>
      <c r="AD464" s="5"/>
      <c r="AE464" s="5"/>
      <c r="AF464" s="5"/>
      <c r="AG464" s="5"/>
      <c r="AH464" s="5"/>
      <c r="AI464" s="5"/>
      <c r="AJ464" s="5"/>
    </row>
    <row r="465" spans="1:36">
      <c r="A465" s="5"/>
      <c r="B465" s="5"/>
      <c r="C465" s="5"/>
      <c r="D465" s="5"/>
      <c r="E465" s="66"/>
      <c r="F465" s="66"/>
      <c r="G465" s="5"/>
      <c r="H465" s="5"/>
      <c r="I465" s="5"/>
      <c r="J465" s="5"/>
      <c r="K465" s="5"/>
      <c r="L465" s="5"/>
      <c r="M465" s="5"/>
      <c r="N465" s="5"/>
      <c r="O465" s="5"/>
      <c r="P465" s="5"/>
      <c r="Q465" s="5"/>
      <c r="R465" s="5"/>
      <c r="S465" s="5"/>
      <c r="T465" s="67"/>
      <c r="U465" s="66"/>
      <c r="V465" s="66"/>
      <c r="W465" s="5"/>
      <c r="X465" s="66"/>
      <c r="Y465" s="66"/>
      <c r="Z465" s="66"/>
      <c r="AA465" s="5"/>
      <c r="AB465" s="66"/>
      <c r="AC465" s="5"/>
      <c r="AD465" s="5"/>
      <c r="AE465" s="5"/>
      <c r="AF465" s="5"/>
      <c r="AG465" s="5"/>
      <c r="AH465" s="5"/>
      <c r="AI465" s="5"/>
      <c r="AJ465" s="5"/>
    </row>
    <row r="466" spans="1:36">
      <c r="A466" s="5"/>
      <c r="B466" s="5"/>
      <c r="C466" s="5"/>
      <c r="D466" s="5"/>
      <c r="E466" s="66"/>
      <c r="F466" s="66"/>
      <c r="G466" s="5"/>
      <c r="H466" s="5"/>
      <c r="I466" s="5"/>
      <c r="J466" s="5"/>
      <c r="K466" s="5"/>
      <c r="L466" s="5"/>
      <c r="M466" s="5"/>
      <c r="N466" s="5"/>
      <c r="O466" s="5"/>
      <c r="P466" s="5"/>
      <c r="Q466" s="5"/>
      <c r="R466" s="5"/>
      <c r="S466" s="5"/>
      <c r="T466" s="67"/>
      <c r="U466" s="66"/>
      <c r="V466" s="66"/>
      <c r="W466" s="5"/>
      <c r="X466" s="66"/>
      <c r="Y466" s="66"/>
      <c r="Z466" s="66"/>
      <c r="AA466" s="5"/>
      <c r="AB466" s="66"/>
      <c r="AC466" s="5"/>
      <c r="AD466" s="5"/>
      <c r="AE466" s="5"/>
      <c r="AF466" s="5"/>
      <c r="AG466" s="5"/>
      <c r="AH466" s="5"/>
      <c r="AI466" s="5"/>
      <c r="AJ466" s="5"/>
    </row>
    <row r="467" spans="1:36">
      <c r="A467" s="5"/>
      <c r="B467" s="5"/>
      <c r="C467" s="5"/>
      <c r="D467" s="5"/>
      <c r="E467" s="66"/>
      <c r="F467" s="66"/>
      <c r="G467" s="5"/>
      <c r="H467" s="5"/>
      <c r="I467" s="5"/>
      <c r="J467" s="5"/>
      <c r="K467" s="5"/>
      <c r="L467" s="5"/>
      <c r="M467" s="5"/>
      <c r="N467" s="5"/>
      <c r="O467" s="5"/>
      <c r="P467" s="5"/>
      <c r="Q467" s="5"/>
      <c r="R467" s="5"/>
      <c r="S467" s="5"/>
      <c r="T467" s="67"/>
      <c r="U467" s="66"/>
      <c r="V467" s="66"/>
      <c r="W467" s="5"/>
      <c r="X467" s="66"/>
      <c r="Y467" s="66"/>
      <c r="Z467" s="66"/>
      <c r="AA467" s="5"/>
      <c r="AB467" s="66"/>
      <c r="AC467" s="5"/>
      <c r="AD467" s="5"/>
      <c r="AE467" s="5"/>
      <c r="AF467" s="5"/>
      <c r="AG467" s="5"/>
      <c r="AH467" s="5"/>
      <c r="AI467" s="5"/>
      <c r="AJ467" s="5"/>
    </row>
    <row r="468" spans="1:36">
      <c r="A468" s="5"/>
      <c r="B468" s="5"/>
      <c r="C468" s="5"/>
      <c r="D468" s="5"/>
      <c r="E468" s="66"/>
      <c r="F468" s="66"/>
      <c r="G468" s="5"/>
      <c r="H468" s="5"/>
      <c r="I468" s="5"/>
      <c r="J468" s="5"/>
      <c r="K468" s="5"/>
      <c r="L468" s="5"/>
      <c r="M468" s="5"/>
      <c r="N468" s="5"/>
      <c r="O468" s="5"/>
      <c r="P468" s="5"/>
      <c r="Q468" s="5"/>
      <c r="R468" s="5"/>
      <c r="S468" s="5"/>
      <c r="T468" s="67"/>
      <c r="U468" s="66"/>
      <c r="V468" s="66"/>
      <c r="W468" s="5"/>
      <c r="X468" s="66"/>
      <c r="Y468" s="66"/>
      <c r="Z468" s="66"/>
      <c r="AA468" s="5"/>
      <c r="AB468" s="66"/>
      <c r="AC468" s="5"/>
      <c r="AD468" s="5"/>
      <c r="AE468" s="5"/>
      <c r="AF468" s="5"/>
      <c r="AG468" s="5"/>
      <c r="AH468" s="5"/>
      <c r="AI468" s="5"/>
      <c r="AJ468" s="5"/>
    </row>
    <row r="469" spans="1:36">
      <c r="A469" s="5"/>
      <c r="B469" s="5"/>
      <c r="C469" s="5"/>
      <c r="D469" s="5"/>
      <c r="E469" s="66"/>
      <c r="F469" s="66"/>
      <c r="G469" s="5"/>
      <c r="H469" s="5"/>
      <c r="I469" s="5"/>
      <c r="J469" s="5"/>
      <c r="K469" s="5"/>
      <c r="L469" s="5"/>
      <c r="M469" s="5"/>
      <c r="N469" s="5"/>
      <c r="O469" s="5"/>
      <c r="P469" s="5"/>
      <c r="Q469" s="5"/>
      <c r="R469" s="5"/>
      <c r="S469" s="5"/>
      <c r="T469" s="67"/>
      <c r="U469" s="66"/>
      <c r="V469" s="66"/>
      <c r="W469" s="5"/>
      <c r="X469" s="66"/>
      <c r="Y469" s="66"/>
      <c r="Z469" s="66"/>
      <c r="AA469" s="5"/>
      <c r="AB469" s="5"/>
      <c r="AC469" s="5"/>
      <c r="AD469" s="5"/>
      <c r="AE469" s="5"/>
      <c r="AF469" s="5"/>
      <c r="AG469" s="5"/>
      <c r="AH469" s="5"/>
      <c r="AI469" s="5"/>
      <c r="AJ469" s="5"/>
    </row>
    <row r="470" spans="1:36">
      <c r="A470" s="5"/>
      <c r="B470" s="5"/>
      <c r="C470" s="5"/>
      <c r="D470" s="5"/>
      <c r="E470" s="66"/>
      <c r="F470" s="66"/>
      <c r="G470" s="5"/>
      <c r="H470" s="5"/>
      <c r="I470" s="5"/>
      <c r="J470" s="5"/>
      <c r="K470" s="5"/>
      <c r="L470" s="5"/>
      <c r="M470" s="5"/>
      <c r="N470" s="5"/>
      <c r="O470" s="5"/>
      <c r="P470" s="5"/>
      <c r="Q470" s="5"/>
      <c r="R470" s="5"/>
      <c r="S470" s="5"/>
      <c r="T470" s="67"/>
      <c r="U470" s="66"/>
      <c r="V470" s="66"/>
      <c r="W470" s="5"/>
      <c r="X470" s="66"/>
      <c r="Y470" s="66"/>
      <c r="Z470" s="66"/>
      <c r="AA470" s="5"/>
      <c r="AB470" s="5"/>
      <c r="AC470" s="5"/>
      <c r="AD470" s="5"/>
      <c r="AE470" s="5"/>
      <c r="AF470" s="5"/>
      <c r="AG470" s="5"/>
      <c r="AH470" s="5"/>
      <c r="AI470" s="5"/>
      <c r="AJ470" s="5"/>
    </row>
    <row r="471" spans="1:36">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c r="AB471" s="5"/>
      <c r="AC471" s="5"/>
      <c r="AD471" s="5"/>
      <c r="AE471" s="5"/>
      <c r="AF471" s="5"/>
      <c r="AG471" s="5"/>
      <c r="AH471" s="5"/>
      <c r="AI471" s="5"/>
      <c r="AJ471" s="5"/>
    </row>
    <row r="472" spans="1:36">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c r="AB472" s="5"/>
      <c r="AC472" s="5"/>
      <c r="AD472" s="5"/>
      <c r="AE472" s="5"/>
      <c r="AF472" s="5"/>
      <c r="AG472" s="5"/>
      <c r="AH472" s="5"/>
      <c r="AI472" s="5"/>
      <c r="AJ472" s="5"/>
    </row>
    <row r="473" spans="1:36">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c r="AB473" s="5"/>
      <c r="AC473" s="5"/>
      <c r="AD473" s="5"/>
      <c r="AE473" s="5"/>
      <c r="AF473" s="5"/>
      <c r="AG473" s="5"/>
      <c r="AH473" s="5"/>
      <c r="AI473" s="5"/>
      <c r="AJ473" s="5"/>
    </row>
    <row r="474" spans="1:36">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c r="AC474" s="5"/>
      <c r="AD474" s="5"/>
      <c r="AE474" s="5"/>
      <c r="AF474" s="5"/>
      <c r="AG474" s="5"/>
      <c r="AH474" s="5"/>
      <c r="AI474" s="5"/>
      <c r="AJ474" s="5"/>
    </row>
    <row r="475" spans="1:36">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c r="AC475" s="5"/>
      <c r="AD475" s="5"/>
      <c r="AE475" s="5"/>
      <c r="AF475" s="5"/>
      <c r="AG475" s="5"/>
      <c r="AH475" s="5"/>
      <c r="AI475" s="5"/>
      <c r="AJ475" s="5"/>
    </row>
    <row r="476" spans="1:36">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c r="AB476" s="5"/>
      <c r="AC476" s="5"/>
      <c r="AD476" s="5"/>
      <c r="AE476" s="5"/>
      <c r="AF476" s="5"/>
      <c r="AG476" s="5"/>
      <c r="AH476" s="5"/>
      <c r="AI476" s="5"/>
      <c r="AJ476" s="5"/>
    </row>
    <row r="477" spans="1:36">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c r="AB477" s="5"/>
      <c r="AC477" s="5"/>
      <c r="AD477" s="5"/>
      <c r="AE477" s="5"/>
      <c r="AF477" s="5"/>
      <c r="AG477" s="5"/>
      <c r="AH477" s="5"/>
      <c r="AI477" s="5"/>
      <c r="AJ477" s="5"/>
    </row>
    <row r="478" spans="1:36">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c r="AC478" s="5"/>
      <c r="AD478" s="5"/>
      <c r="AE478" s="5"/>
      <c r="AF478" s="5"/>
      <c r="AG478" s="5"/>
      <c r="AH478" s="5"/>
      <c r="AI478" s="5"/>
      <c r="AJ478" s="5"/>
    </row>
    <row r="479" spans="1:36">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c r="AC479" s="5"/>
      <c r="AD479" s="5"/>
      <c r="AE479" s="5"/>
      <c r="AF479" s="5"/>
      <c r="AG479" s="5"/>
      <c r="AH479" s="5"/>
      <c r="AI479" s="5"/>
      <c r="AJ479" s="5"/>
    </row>
    <row r="480" spans="1:36">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c r="AC480" s="5"/>
      <c r="AD480" s="5"/>
      <c r="AE480" s="5"/>
      <c r="AF480" s="5"/>
      <c r="AG480" s="5"/>
      <c r="AH480" s="5"/>
      <c r="AI480" s="5"/>
      <c r="AJ480" s="5"/>
    </row>
    <row r="481" spans="1:36">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c r="AC481" s="5"/>
      <c r="AD481" s="5"/>
      <c r="AE481" s="5"/>
      <c r="AF481" s="5"/>
      <c r="AG481" s="5"/>
      <c r="AH481" s="5"/>
      <c r="AI481" s="5"/>
      <c r="AJ481" s="5"/>
    </row>
    <row r="482" spans="1:36">
      <c r="A482" s="5"/>
      <c r="B482" s="5"/>
      <c r="C482" s="5"/>
      <c r="D482" s="5"/>
      <c r="E482" s="94"/>
      <c r="F482" s="5"/>
      <c r="G482" s="5"/>
      <c r="H482" s="5"/>
      <c r="I482" s="5"/>
      <c r="J482" s="5"/>
      <c r="K482" s="5"/>
      <c r="L482" s="5"/>
      <c r="M482" s="5"/>
      <c r="N482" s="5"/>
      <c r="O482" s="5"/>
      <c r="P482" s="5"/>
      <c r="Q482" s="5"/>
      <c r="R482" s="5"/>
      <c r="S482" s="5"/>
      <c r="T482" s="5"/>
      <c r="U482" s="5"/>
      <c r="V482" s="5"/>
      <c r="W482" s="5"/>
      <c r="X482" s="5"/>
      <c r="Y482" s="5"/>
      <c r="Z482" s="5"/>
      <c r="AA482" s="5"/>
      <c r="AB482" s="5"/>
      <c r="AC482" s="5"/>
      <c r="AD482" s="5"/>
      <c r="AE482" s="5"/>
      <c r="AF482" s="5"/>
      <c r="AG482" s="5"/>
      <c r="AH482" s="5"/>
      <c r="AI482" s="5"/>
      <c r="AJ482" s="5"/>
    </row>
    <row r="483" spans="1:36">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c r="AC483" s="5"/>
      <c r="AD483" s="5"/>
      <c r="AE483" s="5"/>
      <c r="AF483" s="5"/>
      <c r="AG483" s="5"/>
      <c r="AH483" s="5"/>
      <c r="AI483" s="5"/>
      <c r="AJ483" s="5"/>
    </row>
    <row r="484" spans="1:36">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c r="AB484" s="5"/>
      <c r="AC484" s="5"/>
      <c r="AD484" s="5"/>
      <c r="AE484" s="5"/>
      <c r="AF484" s="5"/>
      <c r="AG484" s="5"/>
      <c r="AH484" s="5"/>
      <c r="AI484" s="5"/>
      <c r="AJ484" s="5"/>
    </row>
    <row r="485" spans="1:36">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c r="AC485" s="5"/>
      <c r="AD485" s="5"/>
      <c r="AE485" s="5"/>
      <c r="AF485" s="5"/>
      <c r="AG485" s="5"/>
      <c r="AH485" s="5"/>
      <c r="AI485" s="5"/>
      <c r="AJ485" s="5"/>
    </row>
    <row r="486" spans="1:36">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c r="AC486" s="5"/>
      <c r="AD486" s="5"/>
      <c r="AE486" s="5"/>
      <c r="AF486" s="5"/>
      <c r="AG486" s="5"/>
      <c r="AH486" s="5"/>
      <c r="AI486" s="5"/>
      <c r="AJ486" s="5"/>
    </row>
    <row r="487" spans="1:36">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c r="AC487" s="5"/>
      <c r="AD487" s="5"/>
      <c r="AE487" s="5"/>
      <c r="AF487" s="5"/>
      <c r="AG487" s="5"/>
      <c r="AH487" s="5"/>
      <c r="AI487" s="5"/>
      <c r="AJ487" s="5"/>
    </row>
    <row r="488" spans="1:36">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c r="AB488" s="5"/>
      <c r="AC488" s="5"/>
      <c r="AD488" s="5"/>
      <c r="AE488" s="5"/>
      <c r="AF488" s="5"/>
      <c r="AG488" s="5"/>
      <c r="AH488" s="5"/>
      <c r="AI488" s="5"/>
      <c r="AJ488" s="5"/>
    </row>
    <row r="489" spans="1:36">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c r="AC489" s="5"/>
      <c r="AD489" s="5"/>
      <c r="AE489" s="5"/>
      <c r="AF489" s="5"/>
      <c r="AG489" s="5"/>
      <c r="AH489" s="5"/>
      <c r="AI489" s="5"/>
      <c r="AJ489" s="5"/>
    </row>
    <row r="490" spans="1:36">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c r="AB490" s="5"/>
      <c r="AC490" s="5"/>
      <c r="AD490" s="5"/>
      <c r="AE490" s="5"/>
      <c r="AF490" s="5"/>
      <c r="AG490" s="5"/>
      <c r="AH490" s="5"/>
      <c r="AI490" s="5"/>
      <c r="AJ490" s="5"/>
    </row>
    <row r="491" spans="1:36">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c r="AB491" s="5"/>
      <c r="AC491" s="5"/>
      <c r="AD491" s="5"/>
      <c r="AE491" s="5"/>
      <c r="AF491" s="5"/>
      <c r="AG491" s="5"/>
      <c r="AH491" s="5"/>
      <c r="AI491" s="5"/>
      <c r="AJ491" s="5"/>
    </row>
    <row r="492" spans="1:36">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c r="AC492" s="5"/>
      <c r="AD492" s="5"/>
      <c r="AE492" s="5"/>
      <c r="AF492" s="5"/>
      <c r="AG492" s="5"/>
      <c r="AH492" s="5"/>
      <c r="AI492" s="5"/>
      <c r="AJ492" s="5"/>
    </row>
    <row r="493" spans="1:36">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c r="AC493" s="5"/>
      <c r="AD493" s="5"/>
      <c r="AE493" s="5"/>
      <c r="AF493" s="5"/>
      <c r="AG493" s="5"/>
      <c r="AH493" s="5"/>
      <c r="AI493" s="5"/>
      <c r="AJ493" s="5"/>
    </row>
    <row r="494" spans="1:36">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c r="AC494" s="5"/>
      <c r="AD494" s="5"/>
      <c r="AE494" s="5"/>
      <c r="AF494" s="5"/>
      <c r="AG494" s="5"/>
      <c r="AH494" s="5"/>
      <c r="AI494" s="5"/>
      <c r="AJ494" s="5"/>
    </row>
    <row r="495" spans="1:36">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c r="AC495" s="5"/>
      <c r="AD495" s="5"/>
      <c r="AE495" s="5"/>
      <c r="AF495" s="5"/>
      <c r="AG495" s="5"/>
      <c r="AH495" s="5"/>
      <c r="AI495" s="5"/>
      <c r="AJ495" s="5"/>
    </row>
    <row r="496" spans="1:36">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c r="AC496" s="5"/>
      <c r="AD496" s="5"/>
      <c r="AE496" s="5"/>
      <c r="AF496" s="5"/>
      <c r="AG496" s="5"/>
      <c r="AH496" s="5"/>
      <c r="AI496" s="5"/>
      <c r="AJ496" s="5"/>
    </row>
    <row r="497" spans="1:36">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c r="AB497" s="5"/>
      <c r="AC497" s="5"/>
      <c r="AD497" s="5"/>
      <c r="AE497" s="5"/>
      <c r="AF497" s="5"/>
      <c r="AG497" s="5"/>
      <c r="AH497" s="5"/>
      <c r="AI497" s="5"/>
      <c r="AJ497" s="5"/>
    </row>
    <row r="498" spans="1:36">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c r="AC498" s="5"/>
      <c r="AD498" s="5"/>
      <c r="AE498" s="5"/>
      <c r="AF498" s="5"/>
      <c r="AG498" s="5"/>
      <c r="AH498" s="5"/>
      <c r="AI498" s="5"/>
      <c r="AJ498" s="5"/>
    </row>
    <row r="499" spans="1:36">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c r="AC499" s="5"/>
      <c r="AD499" s="5"/>
      <c r="AE499" s="5"/>
      <c r="AF499" s="5"/>
      <c r="AG499" s="5"/>
      <c r="AH499" s="5"/>
      <c r="AI499" s="5"/>
      <c r="AJ499" s="5"/>
    </row>
    <row r="500" spans="1:36">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c r="AB500" s="5"/>
      <c r="AC500" s="5"/>
      <c r="AD500" s="5"/>
      <c r="AE500" s="5"/>
      <c r="AF500" s="5"/>
      <c r="AG500" s="5"/>
      <c r="AH500" s="5"/>
      <c r="AI500" s="5"/>
      <c r="AJ500" s="5"/>
    </row>
    <row r="501" spans="1:36">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c r="AB501" s="5"/>
      <c r="AC501" s="5"/>
      <c r="AD501" s="5"/>
      <c r="AE501" s="5"/>
      <c r="AF501" s="5"/>
      <c r="AG501" s="5"/>
      <c r="AH501" s="5"/>
      <c r="AI501" s="5"/>
      <c r="AJ501" s="5"/>
    </row>
    <row r="502" spans="1:36">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c r="AB502" s="5"/>
      <c r="AC502" s="5"/>
      <c r="AD502" s="5"/>
      <c r="AE502" s="5"/>
      <c r="AF502" s="5"/>
      <c r="AG502" s="5"/>
      <c r="AH502" s="5"/>
      <c r="AI502" s="5"/>
      <c r="AJ502" s="5"/>
    </row>
    <row r="503" spans="1:36">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5"/>
      <c r="AB503" s="5"/>
      <c r="AC503" s="5"/>
      <c r="AD503" s="5"/>
      <c r="AE503" s="5"/>
      <c r="AF503" s="5"/>
      <c r="AG503" s="5"/>
      <c r="AH503" s="5"/>
      <c r="AI503" s="5"/>
      <c r="AJ503" s="5"/>
    </row>
    <row r="504" spans="1:36">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c r="AB504" s="5"/>
      <c r="AC504" s="5"/>
      <c r="AD504" s="5"/>
      <c r="AE504" s="5"/>
      <c r="AF504" s="5"/>
      <c r="AG504" s="5"/>
      <c r="AH504" s="5"/>
      <c r="AI504" s="5"/>
      <c r="AJ504" s="5"/>
    </row>
    <row r="505" spans="1:36">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c r="AB505" s="5"/>
      <c r="AC505" s="5"/>
      <c r="AD505" s="5"/>
      <c r="AE505" s="5"/>
      <c r="AF505" s="5"/>
      <c r="AG505" s="5"/>
      <c r="AH505" s="5"/>
      <c r="AI505" s="5"/>
      <c r="AJ505" s="5"/>
    </row>
    <row r="506" spans="1:36">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c r="AA506" s="5"/>
      <c r="AB506" s="5"/>
      <c r="AC506" s="5"/>
      <c r="AD506" s="5"/>
      <c r="AE506" s="5"/>
      <c r="AF506" s="5"/>
      <c r="AG506" s="5"/>
      <c r="AH506" s="5"/>
      <c r="AI506" s="5"/>
      <c r="AJ506" s="5"/>
    </row>
    <row r="507" spans="1:36">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c r="AA507" s="5"/>
      <c r="AB507" s="5"/>
      <c r="AC507" s="5"/>
      <c r="AD507" s="5"/>
      <c r="AE507" s="5"/>
      <c r="AF507" s="5"/>
      <c r="AG507" s="5"/>
      <c r="AH507" s="5"/>
      <c r="AI507" s="5"/>
      <c r="AJ507" s="5"/>
    </row>
    <row r="508" spans="1:36">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c r="AA508" s="5"/>
      <c r="AB508" s="5"/>
      <c r="AC508" s="5"/>
      <c r="AD508" s="5"/>
      <c r="AE508" s="5"/>
      <c r="AF508" s="5"/>
      <c r="AG508" s="5"/>
      <c r="AH508" s="5"/>
      <c r="AI508" s="5"/>
      <c r="AJ508" s="5"/>
    </row>
    <row r="509" spans="1:36">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c r="AB509" s="5"/>
      <c r="AC509" s="5"/>
      <c r="AD509" s="5"/>
      <c r="AE509" s="5"/>
      <c r="AF509" s="5"/>
      <c r="AG509" s="5"/>
      <c r="AH509" s="5"/>
      <c r="AI509" s="5"/>
      <c r="AJ509" s="5"/>
    </row>
    <row r="510" spans="1:36">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c r="AA510" s="5"/>
      <c r="AB510" s="5"/>
      <c r="AC510" s="5"/>
      <c r="AD510" s="5"/>
      <c r="AE510" s="5"/>
      <c r="AF510" s="5"/>
      <c r="AG510" s="5"/>
      <c r="AH510" s="5"/>
      <c r="AI510" s="5"/>
      <c r="AJ510" s="5"/>
    </row>
    <row r="511" spans="1:36">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c r="AA511" s="5"/>
      <c r="AB511" s="5"/>
      <c r="AC511" s="5"/>
      <c r="AD511" s="5"/>
      <c r="AE511" s="5"/>
      <c r="AF511" s="5"/>
      <c r="AG511" s="5"/>
      <c r="AH511" s="5"/>
      <c r="AI511" s="5"/>
      <c r="AJ511" s="5"/>
    </row>
    <row r="512" spans="1:36">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c r="AA512" s="5"/>
      <c r="AB512" s="5"/>
      <c r="AC512" s="5"/>
      <c r="AD512" s="5"/>
      <c r="AE512" s="5"/>
      <c r="AF512" s="5"/>
      <c r="AG512" s="5"/>
      <c r="AH512" s="5"/>
      <c r="AI512" s="5"/>
      <c r="AJ512" s="5"/>
    </row>
    <row r="513" spans="1:36">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c r="AA513" s="5"/>
      <c r="AB513" s="5"/>
      <c r="AC513" s="5"/>
      <c r="AD513" s="5"/>
      <c r="AE513" s="5"/>
      <c r="AF513" s="5"/>
      <c r="AG513" s="5"/>
      <c r="AH513" s="5"/>
      <c r="AI513" s="5"/>
      <c r="AJ513" s="5"/>
    </row>
    <row r="514" spans="1:36">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c r="AA514" s="5"/>
      <c r="AB514" s="5"/>
      <c r="AC514" s="5"/>
      <c r="AD514" s="5"/>
      <c r="AE514" s="5"/>
      <c r="AF514" s="5"/>
      <c r="AG514" s="5"/>
      <c r="AH514" s="5"/>
      <c r="AI514" s="5"/>
      <c r="AJ514" s="5"/>
    </row>
    <row r="515" spans="1:36">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c r="AA515" s="5"/>
      <c r="AB515" s="5"/>
      <c r="AC515" s="5"/>
      <c r="AD515" s="5"/>
      <c r="AE515" s="5"/>
      <c r="AF515" s="5"/>
      <c r="AG515" s="5"/>
      <c r="AH515" s="5"/>
      <c r="AI515" s="5"/>
      <c r="AJ515" s="5"/>
    </row>
    <row r="516" spans="1:36">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c r="AA516" s="5"/>
      <c r="AB516" s="5"/>
      <c r="AC516" s="5"/>
      <c r="AD516" s="5"/>
      <c r="AE516" s="5"/>
      <c r="AF516" s="5"/>
      <c r="AG516" s="5"/>
      <c r="AH516" s="5"/>
      <c r="AI516" s="5"/>
      <c r="AJ516" s="5"/>
    </row>
    <row r="517" spans="1:36">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row>
    <row r="518" spans="1:36">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row>
    <row r="519" spans="1:36">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row>
    <row r="520" spans="1:36">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row>
    <row r="521" spans="1:36">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row>
    <row r="522" spans="1:36">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row>
    <row r="523" spans="1:36">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row>
    <row r="524" spans="1:36">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row>
    <row r="525" spans="1:36">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row>
    <row r="526" spans="1:36">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row>
    <row r="527" spans="1:36">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c r="AA527" s="5"/>
      <c r="AB527" s="5"/>
      <c r="AC527" s="5"/>
      <c r="AD527" s="5"/>
      <c r="AE527" s="5"/>
      <c r="AF527" s="5"/>
      <c r="AG527" s="5"/>
      <c r="AH527" s="5"/>
      <c r="AI527" s="5"/>
      <c r="AJ527" s="5"/>
    </row>
    <row r="528" spans="1:36">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row>
    <row r="529" spans="1:36">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c r="AA529" s="5"/>
      <c r="AB529" s="5"/>
      <c r="AC529" s="5"/>
      <c r="AD529" s="5"/>
      <c r="AE529" s="5"/>
      <c r="AF529" s="5"/>
      <c r="AG529" s="5"/>
      <c r="AH529" s="5"/>
      <c r="AI529" s="5"/>
      <c r="AJ529" s="5"/>
    </row>
    <row r="530" spans="1:36">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c r="AA530" s="5"/>
      <c r="AB530" s="5"/>
      <c r="AC530" s="5"/>
      <c r="AD530" s="5"/>
      <c r="AE530" s="5"/>
      <c r="AF530" s="5"/>
      <c r="AG530" s="5"/>
      <c r="AH530" s="5"/>
      <c r="AI530" s="5"/>
      <c r="AJ530" s="5"/>
    </row>
    <row r="531" spans="1:36">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c r="AA531" s="5"/>
      <c r="AB531" s="5"/>
      <c r="AC531" s="5"/>
      <c r="AD531" s="5"/>
      <c r="AE531" s="5"/>
      <c r="AF531" s="5"/>
      <c r="AG531" s="5"/>
      <c r="AH531" s="5"/>
      <c r="AI531" s="5"/>
      <c r="AJ531" s="5"/>
    </row>
    <row r="532" spans="1:36">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c r="AA532" s="5"/>
      <c r="AB532" s="5"/>
      <c r="AC532" s="5"/>
      <c r="AD532" s="5"/>
      <c r="AE532" s="5"/>
      <c r="AF532" s="5"/>
      <c r="AG532" s="5"/>
      <c r="AH532" s="5"/>
      <c r="AI532" s="5"/>
      <c r="AJ532" s="5"/>
    </row>
    <row r="533" spans="1:36">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c r="AA533" s="5"/>
      <c r="AB533" s="5"/>
      <c r="AC533" s="5"/>
      <c r="AD533" s="5"/>
      <c r="AE533" s="5"/>
      <c r="AF533" s="5"/>
      <c r="AG533" s="5"/>
      <c r="AH533" s="5"/>
      <c r="AI533" s="5"/>
      <c r="AJ533" s="5"/>
    </row>
  </sheetData>
  <conditionalFormatting sqref="H102">
    <cfRule type="duplicateValues" dxfId="19" priority="16" stopIfTrue="1"/>
  </conditionalFormatting>
  <conditionalFormatting sqref="H124:H125">
    <cfRule type="duplicateValues" dxfId="18" priority="14"/>
    <cfRule type="duplicateValues" dxfId="17" priority="15"/>
  </conditionalFormatting>
  <conditionalFormatting sqref="H125">
    <cfRule type="duplicateValues" dxfId="16" priority="13" stopIfTrue="1"/>
  </conditionalFormatting>
  <conditionalFormatting sqref="H135">
    <cfRule type="duplicateValues" dxfId="15" priority="11"/>
    <cfRule type="duplicateValues" dxfId="14" priority="12"/>
  </conditionalFormatting>
  <conditionalFormatting sqref="H135">
    <cfRule type="duplicateValues" dxfId="13" priority="10" stopIfTrue="1"/>
  </conditionalFormatting>
  <conditionalFormatting sqref="G102">
    <cfRule type="duplicateValues" dxfId="12" priority="9" stopIfTrue="1"/>
  </conditionalFormatting>
  <conditionalFormatting sqref="G124:G125">
    <cfRule type="duplicateValues" dxfId="11" priority="7"/>
    <cfRule type="duplicateValues" dxfId="10" priority="8"/>
  </conditionalFormatting>
  <conditionalFormatting sqref="G125">
    <cfRule type="duplicateValues" dxfId="9" priority="6" stopIfTrue="1"/>
  </conditionalFormatting>
  <conditionalFormatting sqref="G135">
    <cfRule type="duplicateValues" dxfId="8" priority="4"/>
    <cfRule type="duplicateValues" dxfId="7" priority="5"/>
  </conditionalFormatting>
  <conditionalFormatting sqref="G135">
    <cfRule type="duplicateValues" dxfId="6" priority="3" stopIfTrue="1"/>
  </conditionalFormatting>
  <conditionalFormatting sqref="H99:H102">
    <cfRule type="duplicateValues" dxfId="5" priority="17"/>
    <cfRule type="duplicateValues" dxfId="4" priority="18"/>
  </conditionalFormatting>
  <conditionalFormatting sqref="G99:G102">
    <cfRule type="duplicateValues" dxfId="3" priority="19"/>
    <cfRule type="duplicateValues" dxfId="2" priority="20"/>
  </conditionalFormatting>
  <conditionalFormatting sqref="G334">
    <cfRule type="duplicateValues" dxfId="1" priority="1"/>
    <cfRule type="duplicateValues" dxfId="0" priority="2"/>
  </conditionalFormatting>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14:formula1>
            <xm:f>'[4.12.2023 CG Review Format(2).xlsx]Sheet2'!#REF!</xm:f>
          </x14:formula1>
          <xm:sqref>K335:K533</xm:sqref>
        </x14:dataValidation>
        <x14:dataValidation type="list" allowBlank="1" showInputMessage="1" showErrorMessage="1">
          <x14:formula1>
            <xm:f>'C:\Users\dell\Downloads\[4.12.2023 CG Review Format(1).xlsx]Sheet2'!#REF!</xm:f>
          </x14:formula1>
          <xm:sqref>K331:K334</xm:sqref>
        </x14:dataValidation>
        <x14:dataValidation type="list" allowBlank="1" showInputMessage="1" showErrorMessage="1">
          <x14:formula1>
            <xm:f>'C:\Users\dell\Downloads\[4.12.2023 CG Review Form 2_124606.xlsx]Sheet2'!#REF!</xm:f>
          </x14:formula1>
          <xm:sqref>K99:K180</xm:sqref>
        </x14:dataValidation>
        <x14:dataValidation type="list" allowBlank="1" showInputMessage="1" showErrorMessage="1">
          <x14:formula1>
            <xm:f>'[CG State Retailer wise Sales Data.xlsx]Sheet2'!#REF!</xm:f>
          </x14:formula1>
          <xm:sqref>K5:K56 K2</xm:sqref>
        </x14:dataValidation>
        <x14:dataValidation type="list" allowBlank="1" showInputMessage="1" showErrorMessage="1">
          <x14:formula1>
            <xm:f>'C:\Users\dell\Downloads\[4.12.2023 CG Review Format BKP.xlsx]Sheet2'!#REF!</xm:f>
          </x14:formula1>
          <xm:sqref>K57:K97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workbookViewId="0"/>
  </sheetViews>
  <sheetFormatPr defaultRowHeight="15"/>
  <cols>
    <col min="1" max="1" width="19.28515625" customWidth="1"/>
    <col min="2" max="2" width="33.42578125" customWidth="1"/>
    <col min="4" max="4" width="11.85546875" bestFit="1" customWidth="1"/>
    <col min="5" max="5" width="17.5703125" bestFit="1" customWidth="1"/>
    <col min="6" max="6" width="12.85546875" bestFit="1" customWidth="1"/>
    <col min="7" max="7" width="14.85546875" bestFit="1" customWidth="1"/>
    <col min="8" max="8" width="10.5703125" bestFit="1" customWidth="1"/>
    <col min="9" max="9" width="13.7109375" bestFit="1" customWidth="1"/>
    <col min="10" max="10" width="32.140625" bestFit="1" customWidth="1"/>
    <col min="11" max="11" width="15.140625" customWidth="1"/>
    <col min="12" max="12" width="11.5703125" bestFit="1" customWidth="1"/>
    <col min="13" max="13" width="12.28515625" bestFit="1" customWidth="1"/>
    <col min="14" max="15" width="12.28515625" customWidth="1"/>
    <col min="16" max="16" width="10.5703125" bestFit="1" customWidth="1"/>
  </cols>
  <sheetData>
    <row r="1" spans="1:20">
      <c r="A1" s="2" t="s">
        <v>56</v>
      </c>
    </row>
    <row r="2" spans="1:20" ht="135">
      <c r="A2" s="14" t="s">
        <v>62</v>
      </c>
      <c r="B2" s="11" t="s">
        <v>55</v>
      </c>
    </row>
    <row r="3" spans="1:20" ht="18.75" customHeight="1">
      <c r="D3" s="7" t="s">
        <v>0</v>
      </c>
      <c r="E3" s="7" t="s">
        <v>6</v>
      </c>
      <c r="F3" s="7" t="s">
        <v>57</v>
      </c>
      <c r="G3" s="7" t="s">
        <v>58</v>
      </c>
      <c r="H3" s="7" t="s">
        <v>59</v>
      </c>
      <c r="I3" s="7" t="s">
        <v>60</v>
      </c>
      <c r="J3" s="18" t="s">
        <v>83</v>
      </c>
      <c r="K3" s="18" t="s">
        <v>128</v>
      </c>
      <c r="L3" s="18" t="s">
        <v>129</v>
      </c>
      <c r="M3" s="18" t="s">
        <v>130</v>
      </c>
      <c r="N3" s="18" t="s">
        <v>131</v>
      </c>
      <c r="O3" s="18" t="s">
        <v>2</v>
      </c>
      <c r="P3" s="7" t="s">
        <v>38</v>
      </c>
      <c r="R3" s="158" t="s">
        <v>53</v>
      </c>
      <c r="S3" s="158"/>
      <c r="T3" s="158"/>
    </row>
    <row r="4" spans="1:20" ht="56.25" customHeight="1">
      <c r="D4" s="9" t="s">
        <v>7</v>
      </c>
      <c r="E4" s="9">
        <v>0</v>
      </c>
      <c r="F4" s="9">
        <v>0</v>
      </c>
      <c r="G4" s="9">
        <v>0</v>
      </c>
      <c r="H4" s="9">
        <v>150</v>
      </c>
      <c r="I4" s="9">
        <v>150</v>
      </c>
      <c r="J4" s="9">
        <v>150</v>
      </c>
      <c r="K4" s="9">
        <v>150</v>
      </c>
      <c r="L4" s="9">
        <v>150</v>
      </c>
      <c r="M4" s="9">
        <v>150</v>
      </c>
      <c r="N4" s="9">
        <v>27</v>
      </c>
      <c r="O4" s="9">
        <f>M4/H4%</f>
        <v>100</v>
      </c>
      <c r="P4" s="20">
        <v>97</v>
      </c>
      <c r="R4" s="159" t="s">
        <v>54</v>
      </c>
      <c r="S4" s="159"/>
      <c r="T4" s="159"/>
    </row>
    <row r="5" spans="1:20" ht="30">
      <c r="R5" s="12" t="s">
        <v>34</v>
      </c>
      <c r="S5" s="12" t="s">
        <v>2</v>
      </c>
      <c r="T5" s="12" t="s">
        <v>35</v>
      </c>
    </row>
    <row r="6" spans="1:20" ht="30">
      <c r="D6" s="22" t="s">
        <v>0</v>
      </c>
      <c r="E6" s="22" t="s">
        <v>132</v>
      </c>
      <c r="F6" s="22" t="s">
        <v>133</v>
      </c>
      <c r="G6" s="22" t="s">
        <v>134</v>
      </c>
      <c r="H6" s="22" t="s">
        <v>135</v>
      </c>
      <c r="I6" s="22" t="s">
        <v>136</v>
      </c>
      <c r="J6" s="22" t="s">
        <v>137</v>
      </c>
      <c r="K6" s="23" t="s">
        <v>138</v>
      </c>
      <c r="L6" s="22" t="s">
        <v>139</v>
      </c>
      <c r="R6" s="12">
        <v>100</v>
      </c>
      <c r="S6" s="12">
        <v>100</v>
      </c>
      <c r="T6" s="12">
        <v>100</v>
      </c>
    </row>
    <row r="7" spans="1:20">
      <c r="L7" t="e">
        <f>K7/I7%</f>
        <v>#DIV/0!</v>
      </c>
      <c r="R7" s="12">
        <v>100</v>
      </c>
      <c r="S7" s="12">
        <v>90</v>
      </c>
      <c r="T7" s="12">
        <v>90</v>
      </c>
    </row>
    <row r="8" spans="1:20" ht="75">
      <c r="A8" s="2" t="s">
        <v>63</v>
      </c>
      <c r="B8" s="11" t="s">
        <v>61</v>
      </c>
      <c r="D8" s="7" t="s">
        <v>0</v>
      </c>
      <c r="E8" s="7" t="s">
        <v>6</v>
      </c>
      <c r="F8" s="7" t="s">
        <v>57</v>
      </c>
      <c r="G8" s="21" t="s">
        <v>8</v>
      </c>
      <c r="H8" s="3" t="s">
        <v>38</v>
      </c>
      <c r="I8" s="158" t="s">
        <v>43</v>
      </c>
      <c r="J8" s="158"/>
      <c r="K8" s="158"/>
      <c r="L8" s="158"/>
      <c r="M8" s="158"/>
      <c r="N8" s="158"/>
      <c r="O8" s="158"/>
      <c r="P8" s="158"/>
      <c r="R8" s="12">
        <v>100</v>
      </c>
      <c r="S8" s="12">
        <v>110</v>
      </c>
      <c r="T8" s="12">
        <v>100</v>
      </c>
    </row>
    <row r="9" spans="1:20" ht="56.25" customHeight="1">
      <c r="D9" s="9" t="s">
        <v>7</v>
      </c>
      <c r="E9" s="9">
        <v>0</v>
      </c>
      <c r="F9" s="9">
        <v>0</v>
      </c>
      <c r="G9" s="5" t="e">
        <f>F9/E9%</f>
        <v>#DIV/0!</v>
      </c>
      <c r="H9" s="5">
        <v>100</v>
      </c>
      <c r="I9" s="159" t="s">
        <v>44</v>
      </c>
      <c r="J9" s="159"/>
      <c r="K9" s="159"/>
      <c r="L9" s="159"/>
      <c r="M9" s="159"/>
      <c r="N9" s="159"/>
      <c r="O9" s="159"/>
      <c r="P9" s="159"/>
      <c r="R9" s="160"/>
      <c r="S9" s="160"/>
      <c r="T9" s="160"/>
    </row>
    <row r="10" spans="1:20">
      <c r="I10" s="12" t="s">
        <v>34</v>
      </c>
      <c r="J10" s="12" t="s">
        <v>2</v>
      </c>
      <c r="K10" s="12"/>
      <c r="L10" s="12"/>
      <c r="M10" s="12"/>
      <c r="N10" s="12"/>
      <c r="O10" s="12"/>
      <c r="P10" s="12" t="s">
        <v>35</v>
      </c>
    </row>
    <row r="11" spans="1:20">
      <c r="I11" s="12">
        <v>100</v>
      </c>
      <c r="J11" s="12">
        <v>100</v>
      </c>
      <c r="K11" s="12"/>
      <c r="L11" s="12"/>
      <c r="M11" s="12"/>
      <c r="N11" s="12"/>
      <c r="O11" s="12"/>
      <c r="P11" s="12">
        <v>100</v>
      </c>
    </row>
    <row r="12" spans="1:20">
      <c r="I12" s="12">
        <v>100</v>
      </c>
      <c r="J12" s="12" t="s">
        <v>45</v>
      </c>
      <c r="K12" s="12"/>
      <c r="L12" s="12"/>
      <c r="M12" s="12"/>
      <c r="N12" s="12"/>
      <c r="O12" s="12"/>
      <c r="P12" s="12">
        <v>0</v>
      </c>
    </row>
    <row r="13" spans="1:20">
      <c r="I13" s="12">
        <v>100</v>
      </c>
      <c r="J13" s="12">
        <v>80</v>
      </c>
      <c r="K13" s="12"/>
      <c r="L13" s="12"/>
      <c r="M13" s="12"/>
      <c r="N13" s="12"/>
      <c r="O13" s="12"/>
      <c r="P13" s="12">
        <v>80</v>
      </c>
    </row>
    <row r="14" spans="1:20">
      <c r="I14" s="12">
        <v>100</v>
      </c>
      <c r="J14" s="12">
        <v>110</v>
      </c>
      <c r="K14" s="12"/>
      <c r="L14" s="12"/>
      <c r="M14" s="12"/>
      <c r="N14" s="12"/>
      <c r="O14" s="12"/>
      <c r="P14" s="12">
        <v>100</v>
      </c>
    </row>
    <row r="20" spans="1:9">
      <c r="A20" s="24"/>
      <c r="B20" s="24"/>
      <c r="C20" s="24"/>
      <c r="D20" s="24"/>
      <c r="E20" s="24"/>
      <c r="F20" s="24"/>
      <c r="G20" s="24"/>
      <c r="H20" s="25"/>
      <c r="I20" s="24"/>
    </row>
    <row r="21" spans="1:9">
      <c r="A21" s="21"/>
      <c r="B21" s="21"/>
      <c r="C21" s="21"/>
      <c r="D21" s="21"/>
      <c r="E21" s="5"/>
      <c r="F21" s="21"/>
      <c r="G21" s="5"/>
      <c r="H21" s="5"/>
      <c r="I21" s="5"/>
    </row>
  </sheetData>
  <mergeCells count="5">
    <mergeCell ref="I8:P8"/>
    <mergeCell ref="I9:P9"/>
    <mergeCell ref="R3:T3"/>
    <mergeCell ref="R4:T4"/>
    <mergeCell ref="R9:T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4"/>
  <sheetViews>
    <sheetView topLeftCell="A56" workbookViewId="0"/>
  </sheetViews>
  <sheetFormatPr defaultRowHeight="15"/>
  <cols>
    <col min="1" max="1" width="13.28515625" bestFit="1" customWidth="1"/>
    <col min="2" max="2" width="23.42578125" bestFit="1" customWidth="1"/>
    <col min="3" max="3" width="21.140625" bestFit="1" customWidth="1"/>
    <col min="4" max="4" width="16.5703125" bestFit="1" customWidth="1"/>
    <col min="5" max="5" width="14.42578125" bestFit="1" customWidth="1"/>
    <col min="6" max="6" width="12.140625" bestFit="1" customWidth="1"/>
    <col min="7" max="7" width="11.28515625" bestFit="1" customWidth="1"/>
    <col min="8" max="8" width="15.85546875" bestFit="1" customWidth="1"/>
    <col min="9" max="9" width="20.7109375" bestFit="1" customWidth="1"/>
    <col min="10" max="10" width="57.85546875" bestFit="1" customWidth="1"/>
    <col min="11" max="11" width="16.42578125" bestFit="1" customWidth="1"/>
    <col min="12" max="12" width="16.7109375" bestFit="1" customWidth="1"/>
    <col min="14" max="14" width="17" bestFit="1" customWidth="1"/>
    <col min="15" max="15" width="11.42578125" bestFit="1" customWidth="1"/>
    <col min="16" max="16" width="17" bestFit="1" customWidth="1"/>
    <col min="17" max="17" width="14.5703125" bestFit="1" customWidth="1"/>
    <col min="18" max="18" width="10.42578125" bestFit="1" customWidth="1"/>
    <col min="19" max="19" width="15.28515625" bestFit="1" customWidth="1"/>
    <col min="20" max="20" width="16.5703125" bestFit="1" customWidth="1"/>
    <col min="21" max="21" width="11" bestFit="1" customWidth="1"/>
    <col min="22" max="22" width="16.85546875" bestFit="1" customWidth="1"/>
    <col min="23" max="23" width="12.5703125" bestFit="1" customWidth="1"/>
    <col min="24" max="24" width="18.42578125" bestFit="1" customWidth="1"/>
    <col min="25" max="25" width="17.28515625" bestFit="1" customWidth="1"/>
    <col min="26" max="26" width="9.5703125" bestFit="1" customWidth="1"/>
    <col min="27" max="27" width="18.7109375" bestFit="1" customWidth="1"/>
    <col min="28" max="28" width="10.140625" bestFit="1" customWidth="1"/>
    <col min="29" max="29" width="11.7109375" bestFit="1" customWidth="1"/>
    <col min="30" max="30" width="13.7109375" bestFit="1" customWidth="1"/>
    <col min="31" max="31" width="15.7109375" bestFit="1" customWidth="1"/>
    <col min="32" max="32" width="10.42578125" bestFit="1" customWidth="1"/>
    <col min="33" max="33" width="15.28515625" bestFit="1" customWidth="1"/>
    <col min="34" max="34" width="11.42578125" bestFit="1" customWidth="1"/>
    <col min="35" max="35" width="16.28515625" bestFit="1" customWidth="1"/>
    <col min="36" max="36" width="8.42578125" bestFit="1" customWidth="1"/>
    <col min="37" max="37" width="36.7109375" bestFit="1" customWidth="1"/>
    <col min="38" max="38" width="22.42578125" bestFit="1" customWidth="1"/>
    <col min="39" max="39" width="15.85546875" bestFit="1" customWidth="1"/>
    <col min="40" max="40" width="22.140625" bestFit="1" customWidth="1"/>
  </cols>
  <sheetData>
    <row r="1" spans="1:41">
      <c r="A1" s="24" t="s">
        <v>204</v>
      </c>
      <c r="B1" s="24" t="s">
        <v>205</v>
      </c>
      <c r="C1" s="24" t="s">
        <v>84</v>
      </c>
      <c r="D1" s="24" t="s">
        <v>206</v>
      </c>
      <c r="E1" s="24" t="s">
        <v>207</v>
      </c>
      <c r="F1" s="24" t="s">
        <v>208</v>
      </c>
      <c r="G1" s="24" t="s">
        <v>225</v>
      </c>
      <c r="H1" s="24" t="s">
        <v>209</v>
      </c>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36"/>
    </row>
    <row r="2" spans="1:41">
      <c r="A2" s="5" t="s">
        <v>623</v>
      </c>
      <c r="B2" s="5" t="s">
        <v>624</v>
      </c>
      <c r="C2" s="5" t="s">
        <v>625</v>
      </c>
      <c r="D2" s="5" t="s">
        <v>626</v>
      </c>
      <c r="E2" s="5">
        <v>3</v>
      </c>
      <c r="F2" s="33">
        <v>45122</v>
      </c>
      <c r="G2" s="33">
        <v>45145</v>
      </c>
      <c r="H2" s="5" t="s">
        <v>218</v>
      </c>
      <c r="I2" s="5"/>
      <c r="J2" s="5"/>
      <c r="K2" s="5"/>
      <c r="L2" s="5"/>
      <c r="M2" s="5"/>
      <c r="N2" s="5"/>
      <c r="O2" s="5"/>
      <c r="P2" s="5"/>
      <c r="Q2" s="5"/>
      <c r="R2" s="5"/>
      <c r="S2" s="5"/>
      <c r="T2" s="5"/>
      <c r="U2" s="5"/>
      <c r="V2" s="33"/>
      <c r="W2" s="33"/>
      <c r="X2" s="33"/>
      <c r="Y2" s="5"/>
      <c r="Z2" s="5"/>
      <c r="AA2" s="5"/>
      <c r="AB2" s="5"/>
      <c r="AC2" s="5"/>
      <c r="AD2" s="5"/>
      <c r="AE2" s="5"/>
      <c r="AF2" s="5"/>
      <c r="AG2" s="5"/>
      <c r="AH2" s="5"/>
      <c r="AI2" s="5"/>
      <c r="AJ2" s="5"/>
      <c r="AK2" s="5"/>
      <c r="AL2" s="5"/>
      <c r="AM2" s="34"/>
      <c r="AN2" s="5"/>
      <c r="AO2" s="5"/>
    </row>
    <row r="3" spans="1:41">
      <c r="A3" s="5" t="s">
        <v>627</v>
      </c>
      <c r="B3" s="5" t="s">
        <v>628</v>
      </c>
      <c r="C3" s="5" t="s">
        <v>98</v>
      </c>
      <c r="D3" s="5" t="s">
        <v>629</v>
      </c>
      <c r="E3" s="5">
        <v>6</v>
      </c>
      <c r="F3" s="33">
        <v>45114</v>
      </c>
      <c r="G3" s="33">
        <v>45134</v>
      </c>
      <c r="H3" s="5" t="s">
        <v>630</v>
      </c>
      <c r="I3" s="5"/>
      <c r="J3" s="5"/>
      <c r="K3" s="5"/>
      <c r="L3" s="5"/>
      <c r="M3" s="5"/>
      <c r="N3" s="5"/>
      <c r="O3" s="5"/>
      <c r="P3" s="5"/>
      <c r="Q3" s="5"/>
      <c r="R3" s="5"/>
      <c r="S3" s="5"/>
      <c r="T3" s="5"/>
      <c r="U3" s="5"/>
      <c r="V3" s="33"/>
      <c r="W3" s="33"/>
      <c r="X3" s="33"/>
      <c r="Y3" s="5"/>
      <c r="Z3" s="5"/>
      <c r="AA3" s="5"/>
      <c r="AB3" s="5"/>
      <c r="AC3" s="5"/>
      <c r="AD3" s="5"/>
      <c r="AE3" s="5"/>
      <c r="AF3" s="5"/>
      <c r="AG3" s="5"/>
      <c r="AH3" s="5"/>
      <c r="AI3" s="5"/>
      <c r="AJ3" s="5"/>
      <c r="AK3" s="5"/>
      <c r="AL3" s="5"/>
      <c r="AM3" s="34"/>
      <c r="AN3" s="5"/>
      <c r="AO3" s="5"/>
    </row>
    <row r="4" spans="1:41">
      <c r="A4" s="5" t="s">
        <v>631</v>
      </c>
      <c r="B4" s="5" t="s">
        <v>632</v>
      </c>
      <c r="C4" s="5" t="s">
        <v>177</v>
      </c>
      <c r="D4" s="5" t="s">
        <v>633</v>
      </c>
      <c r="E4" s="5">
        <v>6</v>
      </c>
      <c r="F4" s="33">
        <v>45112</v>
      </c>
      <c r="G4" s="33">
        <v>45138</v>
      </c>
      <c r="H4" s="5" t="s">
        <v>210</v>
      </c>
      <c r="I4" s="5"/>
      <c r="J4" s="5"/>
      <c r="K4" s="5"/>
      <c r="L4" s="5"/>
      <c r="M4" s="5"/>
      <c r="N4" s="5"/>
      <c r="O4" s="5"/>
      <c r="P4" s="5"/>
      <c r="Q4" s="5"/>
      <c r="R4" s="5"/>
      <c r="S4" s="5"/>
      <c r="T4" s="5"/>
      <c r="U4" s="5"/>
      <c r="V4" s="33"/>
      <c r="W4" s="33"/>
      <c r="X4" s="33"/>
      <c r="Y4" s="5"/>
      <c r="Z4" s="5"/>
      <c r="AA4" s="5"/>
      <c r="AB4" s="5"/>
      <c r="AC4" s="5"/>
      <c r="AD4" s="5"/>
      <c r="AE4" s="5"/>
      <c r="AF4" s="5"/>
      <c r="AG4" s="5"/>
      <c r="AH4" s="5"/>
      <c r="AI4" s="5"/>
      <c r="AJ4" s="5"/>
      <c r="AK4" s="5"/>
      <c r="AL4" s="5"/>
      <c r="AM4" s="34"/>
      <c r="AN4" s="5"/>
      <c r="AO4" s="5"/>
    </row>
    <row r="5" spans="1:41">
      <c r="A5" s="5" t="s">
        <v>634</v>
      </c>
      <c r="B5" s="5" t="s">
        <v>635</v>
      </c>
      <c r="C5" s="5" t="s">
        <v>177</v>
      </c>
      <c r="D5" s="5" t="s">
        <v>636</v>
      </c>
      <c r="E5" s="5">
        <v>3</v>
      </c>
      <c r="F5" s="33">
        <v>45122</v>
      </c>
      <c r="G5" s="33">
        <v>45136</v>
      </c>
      <c r="H5" s="5" t="s">
        <v>210</v>
      </c>
      <c r="I5" s="5"/>
      <c r="J5" s="5"/>
      <c r="K5" s="5"/>
      <c r="L5" s="5"/>
      <c r="M5" s="5"/>
      <c r="N5" s="5"/>
      <c r="O5" s="5"/>
      <c r="P5" s="5"/>
      <c r="Q5" s="5"/>
      <c r="R5" s="5"/>
      <c r="S5" s="5"/>
      <c r="T5" s="5"/>
      <c r="U5" s="5"/>
      <c r="V5" s="33"/>
      <c r="W5" s="33"/>
      <c r="X5" s="33"/>
      <c r="Y5" s="5"/>
      <c r="Z5" s="5"/>
      <c r="AA5" s="5"/>
      <c r="AB5" s="5"/>
      <c r="AC5" s="5"/>
      <c r="AD5" s="5"/>
      <c r="AE5" s="5"/>
      <c r="AF5" s="5"/>
      <c r="AG5" s="5"/>
      <c r="AH5" s="5"/>
      <c r="AI5" s="5"/>
      <c r="AJ5" s="5"/>
      <c r="AK5" s="5"/>
      <c r="AL5" s="5"/>
      <c r="AM5" s="34"/>
      <c r="AN5" s="5"/>
      <c r="AO5" s="37"/>
    </row>
    <row r="6" spans="1:41">
      <c r="A6" s="5" t="s">
        <v>637</v>
      </c>
      <c r="B6" s="5" t="s">
        <v>538</v>
      </c>
      <c r="C6" s="5" t="s">
        <v>119</v>
      </c>
      <c r="D6" s="5" t="s">
        <v>638</v>
      </c>
      <c r="E6" s="5">
        <v>6</v>
      </c>
      <c r="F6" s="33">
        <v>45113</v>
      </c>
      <c r="G6" s="33">
        <v>45139</v>
      </c>
      <c r="H6" s="5" t="s">
        <v>211</v>
      </c>
      <c r="I6" s="5"/>
      <c r="J6" s="5"/>
      <c r="K6" s="5"/>
      <c r="L6" s="5"/>
      <c r="M6" s="5"/>
      <c r="N6" s="5"/>
      <c r="O6" s="5"/>
      <c r="P6" s="5"/>
      <c r="Q6" s="5"/>
      <c r="R6" s="5"/>
      <c r="S6" s="5"/>
      <c r="T6" s="5"/>
      <c r="U6" s="5"/>
      <c r="V6" s="33"/>
      <c r="W6" s="33"/>
      <c r="X6" s="33"/>
      <c r="Y6" s="5"/>
      <c r="Z6" s="5"/>
      <c r="AA6" s="5"/>
      <c r="AB6" s="5"/>
      <c r="AC6" s="5"/>
      <c r="AD6" s="5"/>
      <c r="AE6" s="5"/>
      <c r="AF6" s="5"/>
      <c r="AG6" s="5"/>
      <c r="AH6" s="5"/>
      <c r="AI6" s="5"/>
      <c r="AJ6" s="5"/>
      <c r="AK6" s="5"/>
      <c r="AL6" s="5"/>
      <c r="AM6" s="34"/>
      <c r="AN6" s="5"/>
      <c r="AO6" s="5"/>
    </row>
    <row r="7" spans="1:41">
      <c r="A7" s="5" t="s">
        <v>639</v>
      </c>
      <c r="B7" s="5" t="s">
        <v>538</v>
      </c>
      <c r="C7" s="5" t="s">
        <v>185</v>
      </c>
      <c r="D7" s="5" t="s">
        <v>638</v>
      </c>
      <c r="E7" s="5">
        <v>6</v>
      </c>
      <c r="F7" s="33">
        <v>45107</v>
      </c>
      <c r="G7" s="33">
        <v>45134</v>
      </c>
      <c r="H7" s="5" t="s">
        <v>211</v>
      </c>
      <c r="I7" s="5"/>
      <c r="J7" s="5"/>
      <c r="K7" s="5"/>
      <c r="L7" s="5"/>
      <c r="M7" s="5"/>
      <c r="N7" s="5"/>
      <c r="O7" s="5"/>
      <c r="P7" s="5"/>
      <c r="Q7" s="5"/>
      <c r="R7" s="5"/>
      <c r="S7" s="5"/>
      <c r="T7" s="5"/>
      <c r="U7" s="5"/>
      <c r="V7" s="33"/>
      <c r="W7" s="33"/>
      <c r="X7" s="5"/>
      <c r="Y7" s="5"/>
      <c r="Z7" s="5"/>
      <c r="AA7" s="5"/>
      <c r="AB7" s="5"/>
      <c r="AC7" s="5"/>
      <c r="AD7" s="5"/>
      <c r="AE7" s="5"/>
      <c r="AF7" s="5"/>
      <c r="AG7" s="5"/>
      <c r="AH7" s="5"/>
      <c r="AI7" s="5"/>
      <c r="AJ7" s="5"/>
      <c r="AK7" s="5"/>
      <c r="AL7" s="5"/>
      <c r="AM7" s="34"/>
      <c r="AN7" s="5"/>
      <c r="AO7" s="5"/>
    </row>
    <row r="8" spans="1:41">
      <c r="A8" s="5" t="s">
        <v>640</v>
      </c>
      <c r="B8" s="5" t="s">
        <v>641</v>
      </c>
      <c r="C8" s="5" t="s">
        <v>221</v>
      </c>
      <c r="D8" s="5" t="s">
        <v>642</v>
      </c>
      <c r="E8" s="5">
        <v>3</v>
      </c>
      <c r="F8" s="33">
        <v>45108</v>
      </c>
      <c r="G8" s="33">
        <v>45130</v>
      </c>
      <c r="H8" s="5" t="s">
        <v>218</v>
      </c>
      <c r="I8" s="5"/>
      <c r="J8" s="5"/>
      <c r="K8" s="5"/>
      <c r="L8" s="5"/>
      <c r="M8" s="5"/>
      <c r="N8" s="5"/>
      <c r="O8" s="5"/>
      <c r="P8" s="5"/>
      <c r="Q8" s="5"/>
      <c r="R8" s="5"/>
      <c r="S8" s="5"/>
      <c r="T8" s="5"/>
      <c r="U8" s="5"/>
      <c r="V8" s="33"/>
      <c r="W8" s="33"/>
      <c r="X8" s="33"/>
      <c r="Y8" s="5"/>
      <c r="Z8" s="5"/>
      <c r="AA8" s="5"/>
      <c r="AB8" s="5"/>
      <c r="AC8" s="5"/>
      <c r="AD8" s="5"/>
      <c r="AE8" s="5"/>
      <c r="AF8" s="5"/>
      <c r="AG8" s="5"/>
      <c r="AH8" s="5"/>
      <c r="AI8" s="5"/>
      <c r="AJ8" s="5"/>
      <c r="AK8" s="5"/>
      <c r="AL8" s="5"/>
      <c r="AM8" s="34"/>
      <c r="AN8" s="5"/>
      <c r="AO8" s="5"/>
    </row>
    <row r="9" spans="1:41">
      <c r="A9" s="5" t="s">
        <v>643</v>
      </c>
      <c r="B9" s="5" t="s">
        <v>644</v>
      </c>
      <c r="C9" s="5" t="s">
        <v>645</v>
      </c>
      <c r="D9" s="5" t="s">
        <v>646</v>
      </c>
      <c r="E9" s="5">
        <v>6</v>
      </c>
      <c r="F9" s="33">
        <v>45123</v>
      </c>
      <c r="G9" s="33">
        <v>45143</v>
      </c>
      <c r="H9" s="5" t="s">
        <v>218</v>
      </c>
      <c r="I9" s="5"/>
      <c r="J9" s="5"/>
      <c r="K9" s="5"/>
      <c r="L9" s="5"/>
      <c r="M9" s="5"/>
      <c r="N9" s="5"/>
      <c r="O9" s="5"/>
      <c r="P9" s="5"/>
      <c r="Q9" s="5"/>
      <c r="R9" s="5"/>
      <c r="S9" s="5"/>
      <c r="T9" s="5"/>
      <c r="U9" s="5"/>
      <c r="V9" s="33"/>
      <c r="W9" s="33"/>
      <c r="X9" s="33"/>
      <c r="Y9" s="5"/>
      <c r="Z9" s="5"/>
      <c r="AA9" s="5"/>
      <c r="AB9" s="5"/>
      <c r="AC9" s="5"/>
      <c r="AD9" s="5"/>
      <c r="AE9" s="5"/>
      <c r="AF9" s="5"/>
      <c r="AG9" s="5"/>
      <c r="AH9" s="5"/>
      <c r="AI9" s="5"/>
      <c r="AJ9" s="5"/>
      <c r="AK9" s="5"/>
      <c r="AL9" s="5"/>
      <c r="AM9" s="34"/>
      <c r="AN9" s="5"/>
      <c r="AO9" s="5"/>
    </row>
    <row r="10" spans="1:41">
      <c r="A10" s="5" t="s">
        <v>647</v>
      </c>
      <c r="B10" s="5" t="s">
        <v>648</v>
      </c>
      <c r="C10" s="5" t="s">
        <v>625</v>
      </c>
      <c r="D10" s="5" t="s">
        <v>626</v>
      </c>
      <c r="E10" s="5">
        <v>6</v>
      </c>
      <c r="F10" s="33">
        <v>45118</v>
      </c>
      <c r="G10" s="33">
        <v>45140</v>
      </c>
      <c r="H10" s="5" t="s">
        <v>218</v>
      </c>
      <c r="I10" s="5"/>
      <c r="J10" s="5"/>
      <c r="K10" s="5"/>
      <c r="L10" s="5"/>
      <c r="M10" s="5"/>
      <c r="N10" s="5"/>
      <c r="O10" s="5"/>
      <c r="P10" s="5"/>
      <c r="Q10" s="5"/>
      <c r="R10" s="5"/>
      <c r="S10" s="5"/>
      <c r="T10" s="5"/>
      <c r="U10" s="5"/>
      <c r="V10" s="33"/>
      <c r="W10" s="33"/>
      <c r="X10" s="33"/>
      <c r="Y10" s="5"/>
      <c r="Z10" s="5"/>
      <c r="AA10" s="5"/>
      <c r="AB10" s="5"/>
      <c r="AC10" s="5"/>
      <c r="AD10" s="5"/>
      <c r="AE10" s="5"/>
      <c r="AF10" s="5"/>
      <c r="AG10" s="5"/>
      <c r="AH10" s="5"/>
      <c r="AI10" s="5"/>
      <c r="AJ10" s="5"/>
      <c r="AK10" s="5"/>
      <c r="AL10" s="5"/>
      <c r="AM10" s="34"/>
      <c r="AN10" s="5"/>
      <c r="AO10" s="5"/>
    </row>
    <row r="11" spans="1:41">
      <c r="A11" s="5" t="s">
        <v>649</v>
      </c>
      <c r="B11" s="5" t="s">
        <v>650</v>
      </c>
      <c r="C11" s="5" t="s">
        <v>221</v>
      </c>
      <c r="D11" s="5" t="s">
        <v>651</v>
      </c>
      <c r="E11" s="5">
        <v>3</v>
      </c>
      <c r="F11" s="33">
        <v>45107</v>
      </c>
      <c r="G11" s="33">
        <v>45134</v>
      </c>
      <c r="H11" s="5" t="s">
        <v>218</v>
      </c>
      <c r="I11" s="5"/>
      <c r="J11" s="5"/>
      <c r="K11" s="5"/>
      <c r="L11" s="5"/>
      <c r="M11" s="5"/>
      <c r="N11" s="5"/>
      <c r="O11" s="5"/>
      <c r="P11" s="5"/>
      <c r="Q11" s="5"/>
      <c r="R11" s="5"/>
      <c r="S11" s="5"/>
      <c r="T11" s="5"/>
      <c r="U11" s="5"/>
      <c r="V11" s="33"/>
      <c r="W11" s="33"/>
      <c r="X11" s="33"/>
      <c r="Y11" s="5"/>
      <c r="Z11" s="5"/>
      <c r="AA11" s="5"/>
      <c r="AB11" s="5"/>
      <c r="AC11" s="5"/>
      <c r="AD11" s="5"/>
      <c r="AE11" s="5"/>
      <c r="AF11" s="5"/>
      <c r="AG11" s="5"/>
      <c r="AH11" s="5"/>
      <c r="AI11" s="5"/>
      <c r="AJ11" s="5"/>
      <c r="AK11" s="5"/>
      <c r="AL11" s="5"/>
      <c r="AM11" s="34"/>
      <c r="AN11" s="5"/>
      <c r="AO11" s="5"/>
    </row>
    <row r="12" spans="1:41">
      <c r="A12" s="5" t="s">
        <v>652</v>
      </c>
      <c r="B12" s="5" t="s">
        <v>653</v>
      </c>
      <c r="C12" s="5" t="s">
        <v>221</v>
      </c>
      <c r="D12" s="5" t="s">
        <v>646</v>
      </c>
      <c r="E12" s="5">
        <v>6</v>
      </c>
      <c r="F12" s="33">
        <v>45117</v>
      </c>
      <c r="G12" s="33">
        <v>45105</v>
      </c>
      <c r="H12" s="5" t="s">
        <v>218</v>
      </c>
      <c r="I12" s="5"/>
      <c r="J12" s="5"/>
      <c r="K12" s="5"/>
      <c r="L12" s="5"/>
      <c r="M12" s="5"/>
      <c r="N12" s="5"/>
      <c r="O12" s="5"/>
      <c r="P12" s="5"/>
      <c r="Q12" s="5"/>
      <c r="R12" s="5"/>
      <c r="S12" s="5"/>
      <c r="T12" s="5"/>
      <c r="U12" s="5"/>
      <c r="V12" s="33"/>
      <c r="W12" s="33"/>
      <c r="X12" s="33"/>
      <c r="Y12" s="5"/>
      <c r="Z12" s="5"/>
      <c r="AA12" s="5"/>
      <c r="AB12" s="5"/>
      <c r="AC12" s="5"/>
      <c r="AD12" s="5"/>
      <c r="AE12" s="5"/>
      <c r="AF12" s="5"/>
      <c r="AG12" s="5"/>
      <c r="AH12" s="5"/>
      <c r="AI12" s="5"/>
      <c r="AJ12" s="5"/>
      <c r="AK12" s="5"/>
      <c r="AL12" s="5"/>
      <c r="AM12" s="34"/>
      <c r="AN12" s="5"/>
      <c r="AO12" s="5"/>
    </row>
    <row r="13" spans="1:41">
      <c r="A13" s="5" t="s">
        <v>654</v>
      </c>
      <c r="B13" s="5" t="s">
        <v>655</v>
      </c>
      <c r="C13" s="5" t="s">
        <v>177</v>
      </c>
      <c r="D13" s="5" t="s">
        <v>633</v>
      </c>
      <c r="E13" s="5">
        <v>6</v>
      </c>
      <c r="F13" s="33">
        <v>45122</v>
      </c>
      <c r="G13" s="33">
        <v>45140</v>
      </c>
      <c r="H13" s="5" t="s">
        <v>210</v>
      </c>
      <c r="I13" s="5"/>
      <c r="J13" s="5"/>
      <c r="K13" s="5"/>
      <c r="L13" s="5"/>
      <c r="M13" s="5"/>
      <c r="N13" s="5"/>
      <c r="O13" s="5"/>
      <c r="P13" s="5"/>
      <c r="Q13" s="5"/>
      <c r="R13" s="5"/>
      <c r="S13" s="5"/>
      <c r="T13" s="5"/>
      <c r="U13" s="5"/>
      <c r="V13" s="33"/>
      <c r="W13" s="33"/>
      <c r="X13" s="33"/>
      <c r="Y13" s="5"/>
      <c r="Z13" s="5"/>
      <c r="AA13" s="5"/>
      <c r="AB13" s="5"/>
      <c r="AC13" s="5"/>
      <c r="AD13" s="5"/>
      <c r="AE13" s="5"/>
      <c r="AF13" s="5"/>
      <c r="AG13" s="5"/>
      <c r="AH13" s="5"/>
      <c r="AI13" s="5"/>
      <c r="AJ13" s="5"/>
      <c r="AK13" s="5"/>
      <c r="AL13" s="5"/>
      <c r="AM13" s="34"/>
      <c r="AN13" s="5"/>
      <c r="AO13" s="37"/>
    </row>
    <row r="14" spans="1:41">
      <c r="A14" s="5" t="s">
        <v>107</v>
      </c>
      <c r="B14" s="5" t="s">
        <v>656</v>
      </c>
      <c r="C14" s="5" t="s">
        <v>112</v>
      </c>
      <c r="D14" s="5" t="s">
        <v>657</v>
      </c>
      <c r="E14" s="5">
        <v>6</v>
      </c>
      <c r="F14" s="33">
        <v>45113</v>
      </c>
      <c r="G14" s="33">
        <v>45138</v>
      </c>
      <c r="H14" s="5" t="s">
        <v>218</v>
      </c>
      <c r="I14" s="5"/>
      <c r="J14" s="5"/>
      <c r="K14" s="5"/>
      <c r="L14" s="5"/>
      <c r="M14" s="5"/>
      <c r="N14" s="5"/>
      <c r="O14" s="5"/>
      <c r="P14" s="5"/>
      <c r="Q14" s="5"/>
      <c r="R14" s="5"/>
      <c r="S14" s="5"/>
      <c r="T14" s="5"/>
      <c r="U14" s="5"/>
      <c r="V14" s="33"/>
      <c r="W14" s="33"/>
      <c r="X14" s="33"/>
      <c r="Y14" s="5"/>
      <c r="Z14" s="5"/>
      <c r="AA14" s="5"/>
      <c r="AB14" s="5"/>
      <c r="AC14" s="5"/>
      <c r="AD14" s="5"/>
      <c r="AE14" s="5"/>
      <c r="AF14" s="5"/>
      <c r="AG14" s="5"/>
      <c r="AH14" s="5"/>
      <c r="AI14" s="5"/>
      <c r="AJ14" s="5"/>
      <c r="AK14" s="5"/>
      <c r="AL14" s="5"/>
      <c r="AM14" s="34"/>
      <c r="AN14" s="5"/>
      <c r="AO14" s="5"/>
    </row>
    <row r="15" spans="1:41">
      <c r="A15" s="5" t="s">
        <v>658</v>
      </c>
      <c r="B15" s="5" t="s">
        <v>659</v>
      </c>
      <c r="C15" s="5" t="s">
        <v>177</v>
      </c>
      <c r="D15" s="5" t="s">
        <v>633</v>
      </c>
      <c r="E15" s="5">
        <v>3</v>
      </c>
      <c r="F15" s="33">
        <v>45113</v>
      </c>
      <c r="G15" s="33">
        <v>45135</v>
      </c>
      <c r="H15" s="5" t="s">
        <v>210</v>
      </c>
      <c r="I15" s="5"/>
      <c r="J15" s="5"/>
      <c r="K15" s="5"/>
      <c r="L15" s="5"/>
      <c r="M15" s="5"/>
      <c r="N15" s="5"/>
      <c r="O15" s="5"/>
      <c r="P15" s="5"/>
      <c r="Q15" s="5"/>
      <c r="R15" s="5"/>
      <c r="S15" s="5"/>
      <c r="T15" s="5"/>
      <c r="U15" s="5"/>
      <c r="V15" s="33"/>
      <c r="W15" s="33"/>
      <c r="X15" s="33"/>
      <c r="Y15" s="5"/>
      <c r="Z15" s="5"/>
      <c r="AA15" s="5"/>
      <c r="AB15" s="5"/>
      <c r="AC15" s="5"/>
      <c r="AD15" s="5"/>
      <c r="AE15" s="5"/>
      <c r="AF15" s="5"/>
      <c r="AG15" s="5"/>
      <c r="AH15" s="5"/>
      <c r="AI15" s="5"/>
      <c r="AJ15" s="5"/>
      <c r="AK15" s="5"/>
      <c r="AL15" s="5"/>
      <c r="AM15" s="34"/>
      <c r="AN15" s="5"/>
      <c r="AO15" s="5"/>
    </row>
    <row r="16" spans="1:41">
      <c r="A16" s="5" t="s">
        <v>660</v>
      </c>
      <c r="B16" s="5" t="s">
        <v>661</v>
      </c>
      <c r="C16" s="5" t="s">
        <v>177</v>
      </c>
      <c r="D16" s="5" t="s">
        <v>633</v>
      </c>
      <c r="E16" s="5">
        <v>6</v>
      </c>
      <c r="F16" s="33">
        <v>45107</v>
      </c>
      <c r="G16" s="33">
        <v>45140</v>
      </c>
      <c r="H16" s="5" t="s">
        <v>210</v>
      </c>
      <c r="I16" s="5"/>
      <c r="J16" s="5"/>
      <c r="K16" s="5"/>
      <c r="L16" s="5"/>
      <c r="M16" s="5"/>
      <c r="N16" s="5"/>
      <c r="O16" s="5"/>
      <c r="P16" s="5"/>
      <c r="Q16" s="5"/>
      <c r="R16" s="5"/>
      <c r="S16" s="5"/>
      <c r="T16" s="5"/>
      <c r="U16" s="5"/>
      <c r="V16" s="33"/>
      <c r="W16" s="33"/>
      <c r="X16" s="33"/>
      <c r="Y16" s="5"/>
      <c r="Z16" s="5"/>
      <c r="AA16" s="5"/>
      <c r="AB16" s="5"/>
      <c r="AC16" s="5"/>
      <c r="AD16" s="5"/>
      <c r="AE16" s="5"/>
      <c r="AF16" s="5"/>
      <c r="AG16" s="5"/>
      <c r="AH16" s="5"/>
      <c r="AI16" s="5"/>
      <c r="AJ16" s="5"/>
      <c r="AK16" s="5"/>
      <c r="AL16" s="5"/>
      <c r="AM16" s="34"/>
      <c r="AN16" s="5"/>
      <c r="AO16" s="5"/>
    </row>
    <row r="17" spans="1:41">
      <c r="A17" s="5" t="s">
        <v>662</v>
      </c>
      <c r="B17" s="5" t="s">
        <v>219</v>
      </c>
      <c r="C17" s="5" t="s">
        <v>219</v>
      </c>
      <c r="D17" s="5" t="s">
        <v>663</v>
      </c>
      <c r="E17" s="5">
        <v>6</v>
      </c>
      <c r="F17" s="33">
        <v>45112</v>
      </c>
      <c r="G17" s="33">
        <v>45145</v>
      </c>
      <c r="H17" s="5" t="s">
        <v>218</v>
      </c>
      <c r="I17" s="5"/>
      <c r="J17" s="5"/>
      <c r="K17" s="5"/>
      <c r="L17" s="5"/>
      <c r="M17" s="5"/>
      <c r="N17" s="5"/>
      <c r="O17" s="5"/>
      <c r="P17" s="5"/>
      <c r="Q17" s="5"/>
      <c r="R17" s="5"/>
      <c r="S17" s="5"/>
      <c r="T17" s="5"/>
      <c r="U17" s="5"/>
      <c r="V17" s="33"/>
      <c r="W17" s="33"/>
      <c r="X17" s="33"/>
      <c r="Y17" s="5"/>
      <c r="Z17" s="5"/>
      <c r="AA17" s="5"/>
      <c r="AB17" s="5"/>
      <c r="AC17" s="5"/>
      <c r="AD17" s="5"/>
      <c r="AE17" s="5"/>
      <c r="AF17" s="5"/>
      <c r="AG17" s="5"/>
      <c r="AH17" s="5"/>
      <c r="AI17" s="5"/>
      <c r="AJ17" s="5"/>
      <c r="AK17" s="5"/>
      <c r="AL17" s="5"/>
      <c r="AM17" s="34"/>
      <c r="AN17" s="5"/>
      <c r="AO17" s="5"/>
    </row>
    <row r="18" spans="1:41">
      <c r="A18" s="5" t="s">
        <v>664</v>
      </c>
      <c r="B18" s="5" t="s">
        <v>219</v>
      </c>
      <c r="C18" s="5" t="s">
        <v>645</v>
      </c>
      <c r="D18" s="5">
        <v>2253</v>
      </c>
      <c r="E18" s="5">
        <v>6</v>
      </c>
      <c r="F18" s="33">
        <v>45120</v>
      </c>
      <c r="G18" s="33">
        <v>45142</v>
      </c>
      <c r="H18" s="5" t="s">
        <v>218</v>
      </c>
      <c r="I18" s="5"/>
      <c r="J18" s="5"/>
      <c r="K18" s="5"/>
      <c r="L18" s="5"/>
      <c r="M18" s="5"/>
      <c r="N18" s="5"/>
      <c r="O18" s="5"/>
      <c r="P18" s="5"/>
      <c r="Q18" s="5"/>
      <c r="R18" s="5"/>
      <c r="S18" s="5"/>
      <c r="T18" s="5"/>
      <c r="U18" s="5"/>
      <c r="V18" s="33"/>
      <c r="W18" s="33"/>
      <c r="X18" s="33"/>
      <c r="Y18" s="5"/>
      <c r="Z18" s="5"/>
      <c r="AA18" s="5"/>
      <c r="AB18" s="5"/>
      <c r="AC18" s="5"/>
      <c r="AD18" s="5"/>
      <c r="AE18" s="5"/>
      <c r="AF18" s="5"/>
      <c r="AG18" s="5"/>
      <c r="AH18" s="5"/>
      <c r="AI18" s="5"/>
      <c r="AJ18" s="5"/>
      <c r="AK18" s="5"/>
      <c r="AL18" s="5"/>
      <c r="AM18" s="34"/>
      <c r="AN18" s="5"/>
      <c r="AO18" s="5"/>
    </row>
    <row r="19" spans="1:41">
      <c r="A19" s="5" t="s">
        <v>665</v>
      </c>
      <c r="B19" s="5" t="s">
        <v>666</v>
      </c>
      <c r="C19" s="5" t="s">
        <v>195</v>
      </c>
      <c r="D19" s="5" t="s">
        <v>273</v>
      </c>
      <c r="E19" s="5">
        <v>6</v>
      </c>
      <c r="F19" s="33">
        <v>45121</v>
      </c>
      <c r="G19" s="33">
        <v>45139</v>
      </c>
      <c r="H19" s="5" t="s">
        <v>211</v>
      </c>
      <c r="I19" s="5"/>
      <c r="J19" s="5"/>
      <c r="K19" s="5"/>
      <c r="L19" s="5"/>
      <c r="M19" s="5"/>
      <c r="N19" s="5"/>
      <c r="O19" s="5"/>
      <c r="P19" s="5"/>
      <c r="Q19" s="5"/>
      <c r="R19" s="5"/>
      <c r="S19" s="5"/>
      <c r="T19" s="5"/>
      <c r="U19" s="5"/>
      <c r="V19" s="33"/>
      <c r="W19" s="33"/>
      <c r="X19" s="33"/>
      <c r="Y19" s="5"/>
      <c r="Z19" s="5"/>
      <c r="AA19" s="5"/>
      <c r="AB19" s="5"/>
      <c r="AC19" s="5"/>
      <c r="AD19" s="5"/>
      <c r="AE19" s="5"/>
      <c r="AF19" s="5"/>
      <c r="AG19" s="5"/>
      <c r="AH19" s="5"/>
      <c r="AI19" s="5"/>
      <c r="AJ19" s="5"/>
      <c r="AK19" s="5"/>
      <c r="AL19" s="5"/>
      <c r="AM19" s="34"/>
      <c r="AN19" s="5"/>
      <c r="AO19" s="5"/>
    </row>
    <row r="20" spans="1:41">
      <c r="A20" s="5" t="s">
        <v>667</v>
      </c>
      <c r="B20" s="5" t="s">
        <v>97</v>
      </c>
      <c r="C20" s="5" t="s">
        <v>177</v>
      </c>
      <c r="D20" s="5" t="s">
        <v>657</v>
      </c>
      <c r="E20" s="5">
        <v>6</v>
      </c>
      <c r="F20" s="33">
        <v>45112</v>
      </c>
      <c r="G20" s="33">
        <v>45138</v>
      </c>
      <c r="H20" s="5" t="s">
        <v>210</v>
      </c>
      <c r="I20" s="5"/>
      <c r="J20" s="5"/>
      <c r="K20" s="5"/>
      <c r="L20" s="5"/>
      <c r="M20" s="5"/>
      <c r="N20" s="5"/>
      <c r="O20" s="5"/>
      <c r="P20" s="5"/>
      <c r="Q20" s="5"/>
      <c r="R20" s="5"/>
      <c r="S20" s="5"/>
      <c r="T20" s="5"/>
      <c r="U20" s="5"/>
      <c r="V20" s="33"/>
      <c r="W20" s="33"/>
      <c r="X20" s="33"/>
      <c r="Y20" s="5"/>
      <c r="Z20" s="5"/>
      <c r="AA20" s="5"/>
      <c r="AB20" s="5"/>
      <c r="AC20" s="5"/>
      <c r="AD20" s="5"/>
      <c r="AE20" s="5"/>
      <c r="AF20" s="5"/>
      <c r="AG20" s="5"/>
      <c r="AH20" s="5"/>
      <c r="AI20" s="5"/>
      <c r="AJ20" s="5"/>
      <c r="AK20" s="5"/>
      <c r="AL20" s="5"/>
      <c r="AM20" s="34"/>
      <c r="AN20" s="5"/>
      <c r="AO20" s="5"/>
    </row>
    <row r="21" spans="1:41">
      <c r="A21" s="5" t="s">
        <v>668</v>
      </c>
      <c r="B21" s="5" t="s">
        <v>479</v>
      </c>
      <c r="C21" s="5" t="s">
        <v>178</v>
      </c>
      <c r="D21" s="5">
        <v>2253</v>
      </c>
      <c r="E21" s="5">
        <v>3</v>
      </c>
      <c r="F21" s="33">
        <v>45117</v>
      </c>
      <c r="G21" s="33">
        <v>45143</v>
      </c>
      <c r="H21" s="5" t="s">
        <v>211</v>
      </c>
      <c r="I21" s="5"/>
      <c r="J21" s="5"/>
      <c r="K21" s="5"/>
      <c r="L21" s="5"/>
      <c r="M21" s="5"/>
      <c r="N21" s="5"/>
      <c r="O21" s="5"/>
      <c r="P21" s="5"/>
      <c r="Q21" s="5"/>
      <c r="R21" s="5"/>
      <c r="S21" s="5"/>
      <c r="T21" s="5"/>
      <c r="U21" s="5"/>
      <c r="V21" s="33"/>
      <c r="W21" s="33"/>
      <c r="X21" s="33"/>
      <c r="Y21" s="5"/>
      <c r="Z21" s="5"/>
      <c r="AA21" s="5"/>
      <c r="AB21" s="5"/>
      <c r="AC21" s="5"/>
      <c r="AD21" s="5"/>
      <c r="AE21" s="5"/>
      <c r="AF21" s="5"/>
      <c r="AG21" s="5"/>
      <c r="AH21" s="5"/>
      <c r="AI21" s="5"/>
      <c r="AJ21" s="5"/>
      <c r="AK21" s="5"/>
      <c r="AL21" s="5"/>
      <c r="AM21" s="34"/>
      <c r="AN21" s="5"/>
      <c r="AO21" s="5"/>
    </row>
    <row r="22" spans="1:41">
      <c r="A22" s="5" t="s">
        <v>669</v>
      </c>
      <c r="B22" s="5" t="s">
        <v>670</v>
      </c>
      <c r="C22" s="5" t="s">
        <v>625</v>
      </c>
      <c r="D22" s="5" t="s">
        <v>642</v>
      </c>
      <c r="E22" s="5">
        <v>6</v>
      </c>
      <c r="F22" s="33">
        <v>45115</v>
      </c>
      <c r="G22" s="33">
        <v>45139</v>
      </c>
      <c r="H22" s="5" t="s">
        <v>218</v>
      </c>
      <c r="I22" s="5"/>
      <c r="J22" s="5"/>
      <c r="K22" s="5"/>
      <c r="L22" s="5"/>
      <c r="M22" s="5"/>
      <c r="N22" s="5"/>
      <c r="O22" s="5"/>
      <c r="P22" s="5"/>
      <c r="Q22" s="5"/>
      <c r="R22" s="5"/>
      <c r="S22" s="5"/>
      <c r="T22" s="5"/>
      <c r="U22" s="5"/>
      <c r="V22" s="33"/>
      <c r="W22" s="33"/>
      <c r="X22" s="33"/>
      <c r="Y22" s="5"/>
      <c r="Z22" s="5"/>
      <c r="AA22" s="5"/>
      <c r="AB22" s="5"/>
      <c r="AC22" s="5"/>
      <c r="AD22" s="5"/>
      <c r="AE22" s="5"/>
      <c r="AF22" s="5"/>
      <c r="AG22" s="5"/>
      <c r="AH22" s="5"/>
      <c r="AI22" s="5"/>
      <c r="AJ22" s="5"/>
      <c r="AK22" s="5"/>
      <c r="AL22" s="5"/>
      <c r="AM22" s="34"/>
      <c r="AN22" s="5"/>
      <c r="AO22" s="5"/>
    </row>
    <row r="23" spans="1:41">
      <c r="A23" s="5" t="s">
        <v>103</v>
      </c>
      <c r="B23" s="5" t="s">
        <v>671</v>
      </c>
      <c r="C23" s="5" t="s">
        <v>625</v>
      </c>
      <c r="D23" s="5" t="s">
        <v>672</v>
      </c>
      <c r="E23" s="5">
        <v>6</v>
      </c>
      <c r="F23" s="33">
        <v>45110</v>
      </c>
      <c r="G23" s="33">
        <v>45142</v>
      </c>
      <c r="H23" s="5" t="s">
        <v>218</v>
      </c>
      <c r="I23" s="5"/>
      <c r="J23" s="5"/>
      <c r="K23" s="5"/>
      <c r="L23" s="5"/>
      <c r="M23" s="5"/>
      <c r="N23" s="5"/>
      <c r="O23" s="5"/>
      <c r="P23" s="5"/>
      <c r="Q23" s="5"/>
      <c r="R23" s="5"/>
      <c r="S23" s="5"/>
      <c r="T23" s="5"/>
      <c r="U23" s="5"/>
      <c r="V23" s="33"/>
      <c r="W23" s="33"/>
      <c r="X23" s="33"/>
      <c r="Y23" s="5"/>
      <c r="Z23" s="5"/>
      <c r="AA23" s="5"/>
      <c r="AB23" s="5"/>
      <c r="AC23" s="5"/>
      <c r="AD23" s="5"/>
      <c r="AE23" s="5"/>
      <c r="AF23" s="5"/>
      <c r="AG23" s="5"/>
      <c r="AH23" s="5"/>
      <c r="AI23" s="5"/>
      <c r="AJ23" s="5"/>
      <c r="AK23" s="5"/>
      <c r="AL23" s="5"/>
      <c r="AM23" s="34"/>
      <c r="AN23" s="5"/>
      <c r="AO23" s="5"/>
    </row>
    <row r="24" spans="1:41">
      <c r="A24" s="5" t="s">
        <v>673</v>
      </c>
      <c r="B24" s="5" t="s">
        <v>674</v>
      </c>
      <c r="C24" s="5" t="s">
        <v>119</v>
      </c>
      <c r="D24" s="5">
        <v>2121</v>
      </c>
      <c r="E24" s="5">
        <v>6</v>
      </c>
      <c r="F24" s="33">
        <v>45117</v>
      </c>
      <c r="G24" s="33">
        <v>45140</v>
      </c>
      <c r="H24" s="5" t="s">
        <v>211</v>
      </c>
      <c r="I24" s="5"/>
      <c r="J24" s="5"/>
      <c r="K24" s="5"/>
      <c r="L24" s="5"/>
      <c r="M24" s="5"/>
      <c r="N24" s="5"/>
      <c r="O24" s="5"/>
      <c r="P24" s="5"/>
      <c r="Q24" s="5"/>
      <c r="R24" s="5"/>
      <c r="S24" s="5"/>
      <c r="T24" s="5"/>
      <c r="U24" s="5"/>
      <c r="V24" s="33"/>
      <c r="W24" s="33"/>
      <c r="X24" s="33"/>
      <c r="Y24" s="5"/>
      <c r="Z24" s="5"/>
      <c r="AA24" s="5"/>
      <c r="AB24" s="5"/>
      <c r="AC24" s="5"/>
      <c r="AD24" s="5"/>
      <c r="AE24" s="5"/>
      <c r="AF24" s="5"/>
      <c r="AG24" s="5"/>
      <c r="AH24" s="5"/>
      <c r="AI24" s="5"/>
      <c r="AJ24" s="5"/>
      <c r="AK24" s="5"/>
      <c r="AL24" s="5"/>
      <c r="AM24" s="34"/>
      <c r="AN24" s="5"/>
      <c r="AO24" s="5"/>
    </row>
    <row r="25" spans="1:41">
      <c r="A25" s="5" t="s">
        <v>675</v>
      </c>
      <c r="B25" s="5" t="s">
        <v>676</v>
      </c>
      <c r="C25" s="5" t="s">
        <v>99</v>
      </c>
      <c r="D25" s="5" t="s">
        <v>636</v>
      </c>
      <c r="E25" s="5">
        <v>6</v>
      </c>
      <c r="F25" s="33">
        <v>45106</v>
      </c>
      <c r="G25" s="33">
        <v>45132</v>
      </c>
      <c r="H25" s="5" t="s">
        <v>630</v>
      </c>
      <c r="I25" s="5"/>
      <c r="J25" s="5"/>
      <c r="K25" s="5"/>
      <c r="L25" s="5"/>
      <c r="M25" s="5"/>
      <c r="N25" s="5"/>
      <c r="O25" s="5"/>
      <c r="P25" s="5"/>
      <c r="Q25" s="5"/>
      <c r="R25" s="5"/>
      <c r="S25" s="5"/>
      <c r="T25" s="5"/>
      <c r="U25" s="5"/>
      <c r="V25" s="33"/>
      <c r="W25" s="33"/>
      <c r="X25" s="33"/>
      <c r="Y25" s="5"/>
      <c r="Z25" s="5"/>
      <c r="AA25" s="5"/>
      <c r="AB25" s="5"/>
      <c r="AC25" s="5"/>
      <c r="AD25" s="5"/>
      <c r="AE25" s="5"/>
      <c r="AF25" s="5"/>
      <c r="AG25" s="5"/>
      <c r="AH25" s="5"/>
      <c r="AI25" s="5"/>
      <c r="AJ25" s="5"/>
      <c r="AK25" s="5"/>
      <c r="AL25" s="5"/>
      <c r="AM25" s="34"/>
      <c r="AN25" s="5"/>
      <c r="AO25" s="5"/>
    </row>
    <row r="26" spans="1:41">
      <c r="A26" s="5" t="s">
        <v>677</v>
      </c>
      <c r="B26" s="5" t="s">
        <v>534</v>
      </c>
      <c r="C26" s="5" t="s">
        <v>177</v>
      </c>
      <c r="D26" s="5" t="s">
        <v>646</v>
      </c>
      <c r="E26" s="5">
        <v>6</v>
      </c>
      <c r="F26" s="33">
        <v>45103</v>
      </c>
      <c r="G26" s="33">
        <v>45089</v>
      </c>
      <c r="H26" s="5" t="s">
        <v>210</v>
      </c>
      <c r="I26" s="5"/>
      <c r="J26" s="5"/>
      <c r="K26" s="5"/>
      <c r="L26" s="5"/>
      <c r="M26" s="5"/>
      <c r="N26" s="5"/>
      <c r="O26" s="5"/>
      <c r="P26" s="5"/>
      <c r="Q26" s="5"/>
      <c r="R26" s="5"/>
      <c r="S26" s="5"/>
      <c r="T26" s="5"/>
      <c r="U26" s="5"/>
      <c r="V26" s="33"/>
      <c r="W26" s="33"/>
      <c r="X26" s="33"/>
      <c r="Y26" s="5"/>
      <c r="Z26" s="5"/>
      <c r="AA26" s="5"/>
      <c r="AB26" s="5"/>
      <c r="AC26" s="5"/>
      <c r="AD26" s="5"/>
      <c r="AE26" s="5"/>
      <c r="AF26" s="5"/>
      <c r="AG26" s="5"/>
      <c r="AH26" s="5"/>
      <c r="AI26" s="5"/>
      <c r="AJ26" s="5"/>
      <c r="AK26" s="5"/>
      <c r="AL26" s="5"/>
      <c r="AM26" s="34"/>
      <c r="AN26" s="5"/>
      <c r="AO26" s="5"/>
    </row>
    <row r="27" spans="1:41">
      <c r="A27" s="5" t="s">
        <v>678</v>
      </c>
      <c r="B27" s="5" t="s">
        <v>679</v>
      </c>
      <c r="C27" s="5" t="s">
        <v>177</v>
      </c>
      <c r="D27" s="5" t="s">
        <v>633</v>
      </c>
      <c r="E27" s="5">
        <v>6</v>
      </c>
      <c r="F27" s="33">
        <v>45111</v>
      </c>
      <c r="G27" s="33">
        <v>45131</v>
      </c>
      <c r="H27" s="5" t="s">
        <v>210</v>
      </c>
      <c r="I27" s="5"/>
      <c r="J27" s="5"/>
      <c r="K27" s="5"/>
      <c r="L27" s="5"/>
      <c r="M27" s="5"/>
      <c r="N27" s="5"/>
      <c r="O27" s="5"/>
      <c r="P27" s="5"/>
      <c r="Q27" s="5"/>
      <c r="R27" s="5"/>
      <c r="S27" s="5"/>
      <c r="T27" s="5"/>
      <c r="U27" s="5"/>
      <c r="V27" s="33"/>
      <c r="W27" s="33"/>
      <c r="X27" s="33"/>
      <c r="Y27" s="5"/>
      <c r="Z27" s="5"/>
      <c r="AA27" s="5"/>
      <c r="AB27" s="5"/>
      <c r="AC27" s="5"/>
      <c r="AD27" s="5"/>
      <c r="AE27" s="5"/>
      <c r="AF27" s="5"/>
      <c r="AG27" s="5"/>
      <c r="AH27" s="5"/>
      <c r="AI27" s="5"/>
      <c r="AJ27" s="5"/>
      <c r="AK27" s="5"/>
      <c r="AL27" s="5"/>
      <c r="AM27" s="34"/>
      <c r="AN27" s="5"/>
      <c r="AO27" s="5"/>
    </row>
    <row r="28" spans="1:41">
      <c r="A28" s="5" t="s">
        <v>680</v>
      </c>
      <c r="B28" s="5" t="s">
        <v>222</v>
      </c>
      <c r="C28" s="5" t="s">
        <v>645</v>
      </c>
      <c r="D28" s="5" t="s">
        <v>672</v>
      </c>
      <c r="E28" s="5">
        <v>6</v>
      </c>
      <c r="F28" s="33">
        <v>45115</v>
      </c>
      <c r="G28" s="33">
        <v>45146</v>
      </c>
      <c r="H28" s="5" t="s">
        <v>218</v>
      </c>
      <c r="I28" s="5"/>
      <c r="J28" s="5"/>
      <c r="K28" s="5"/>
      <c r="L28" s="5"/>
      <c r="M28" s="5"/>
      <c r="N28" s="5"/>
      <c r="O28" s="5"/>
      <c r="P28" s="5"/>
      <c r="Q28" s="5"/>
      <c r="R28" s="5"/>
      <c r="S28" s="5"/>
      <c r="T28" s="5"/>
      <c r="U28" s="5"/>
      <c r="V28" s="33"/>
      <c r="W28" s="33"/>
      <c r="X28" s="33"/>
      <c r="Y28" s="5"/>
      <c r="Z28" s="5"/>
      <c r="AA28" s="5"/>
      <c r="AB28" s="5"/>
      <c r="AC28" s="5"/>
      <c r="AD28" s="5"/>
      <c r="AE28" s="5"/>
      <c r="AF28" s="5"/>
      <c r="AG28" s="5"/>
      <c r="AH28" s="5"/>
      <c r="AI28" s="5"/>
      <c r="AJ28" s="5"/>
      <c r="AK28" s="5"/>
      <c r="AL28" s="5"/>
      <c r="AM28" s="34"/>
      <c r="AN28" s="5"/>
      <c r="AO28" s="5"/>
    </row>
    <row r="29" spans="1:41">
      <c r="A29" s="5" t="s">
        <v>681</v>
      </c>
      <c r="B29" s="5" t="s">
        <v>233</v>
      </c>
      <c r="C29" s="5" t="s">
        <v>98</v>
      </c>
      <c r="D29" s="5" t="s">
        <v>682</v>
      </c>
      <c r="E29" s="5">
        <v>6</v>
      </c>
      <c r="F29" s="33">
        <v>45127</v>
      </c>
      <c r="G29" s="33">
        <v>45151</v>
      </c>
      <c r="H29" s="5" t="s">
        <v>630</v>
      </c>
      <c r="I29" s="5"/>
      <c r="J29" s="5"/>
      <c r="K29" s="5"/>
      <c r="L29" s="5"/>
      <c r="M29" s="5"/>
      <c r="N29" s="5"/>
      <c r="O29" s="5"/>
      <c r="P29" s="5"/>
      <c r="Q29" s="5"/>
      <c r="R29" s="5"/>
      <c r="S29" s="5"/>
      <c r="T29" s="5"/>
      <c r="U29" s="5"/>
      <c r="V29" s="33"/>
      <c r="W29" s="33"/>
      <c r="X29" s="33"/>
      <c r="Y29" s="5"/>
      <c r="Z29" s="5"/>
      <c r="AA29" s="5"/>
      <c r="AB29" s="5"/>
      <c r="AC29" s="5"/>
      <c r="AD29" s="5"/>
      <c r="AE29" s="5"/>
      <c r="AF29" s="5"/>
      <c r="AG29" s="5"/>
      <c r="AH29" s="5"/>
      <c r="AI29" s="5"/>
      <c r="AJ29" s="5"/>
      <c r="AK29" s="5"/>
      <c r="AL29" s="5"/>
      <c r="AM29" s="34"/>
      <c r="AN29" s="5"/>
      <c r="AO29" s="5"/>
    </row>
    <row r="30" spans="1:41">
      <c r="A30" s="5" t="s">
        <v>683</v>
      </c>
      <c r="B30" s="5" t="s">
        <v>684</v>
      </c>
      <c r="C30" s="5" t="s">
        <v>112</v>
      </c>
      <c r="D30" s="5" t="s">
        <v>626</v>
      </c>
      <c r="E30" s="5">
        <v>6</v>
      </c>
      <c r="F30" s="33">
        <v>45108</v>
      </c>
      <c r="G30" s="33">
        <v>45129</v>
      </c>
      <c r="H30" s="5" t="s">
        <v>218</v>
      </c>
      <c r="I30" s="5"/>
      <c r="J30" s="5"/>
      <c r="K30" s="5"/>
      <c r="L30" s="5"/>
      <c r="M30" s="5"/>
      <c r="N30" s="5"/>
      <c r="O30" s="5"/>
      <c r="P30" s="5"/>
      <c r="Q30" s="5"/>
      <c r="R30" s="5"/>
      <c r="S30" s="5"/>
      <c r="T30" s="5"/>
      <c r="U30" s="5"/>
      <c r="V30" s="33"/>
      <c r="W30" s="33"/>
      <c r="X30" s="33"/>
      <c r="Y30" s="5"/>
      <c r="Z30" s="5"/>
      <c r="AA30" s="5"/>
      <c r="AB30" s="5"/>
      <c r="AC30" s="5"/>
      <c r="AD30" s="5"/>
      <c r="AE30" s="5"/>
      <c r="AF30" s="5"/>
      <c r="AG30" s="5"/>
      <c r="AH30" s="5"/>
      <c r="AI30" s="5"/>
      <c r="AJ30" s="5"/>
      <c r="AK30" s="5"/>
      <c r="AL30" s="5"/>
      <c r="AM30" s="34"/>
      <c r="AN30" s="5"/>
      <c r="AO30" s="5"/>
    </row>
    <row r="31" spans="1:41">
      <c r="A31" s="5" t="s">
        <v>685</v>
      </c>
      <c r="B31" s="5" t="s">
        <v>686</v>
      </c>
      <c r="C31" s="5" t="s">
        <v>177</v>
      </c>
      <c r="D31" s="5" t="s">
        <v>212</v>
      </c>
      <c r="E31" s="5">
        <v>6</v>
      </c>
      <c r="F31" s="33">
        <v>45106</v>
      </c>
      <c r="G31" s="33">
        <v>45135</v>
      </c>
      <c r="H31" s="5" t="s">
        <v>210</v>
      </c>
      <c r="I31" s="5"/>
      <c r="J31" s="5"/>
      <c r="K31" s="5"/>
      <c r="L31" s="5"/>
      <c r="M31" s="5"/>
      <c r="N31" s="5"/>
      <c r="O31" s="5"/>
      <c r="P31" s="5"/>
      <c r="Q31" s="5"/>
      <c r="R31" s="5"/>
      <c r="S31" s="5"/>
      <c r="T31" s="5"/>
      <c r="U31" s="5"/>
      <c r="V31" s="33"/>
      <c r="W31" s="33"/>
      <c r="X31" s="33"/>
      <c r="Y31" s="5"/>
      <c r="Z31" s="5"/>
      <c r="AA31" s="5"/>
      <c r="AB31" s="5"/>
      <c r="AC31" s="5"/>
      <c r="AD31" s="5"/>
      <c r="AE31" s="5"/>
      <c r="AF31" s="5"/>
      <c r="AG31" s="5"/>
      <c r="AH31" s="5"/>
      <c r="AI31" s="5"/>
      <c r="AJ31" s="5"/>
      <c r="AK31" s="5"/>
      <c r="AL31" s="5"/>
      <c r="AM31" s="34"/>
      <c r="AN31" s="5"/>
      <c r="AO31" s="5"/>
    </row>
    <row r="32" spans="1:41">
      <c r="A32" s="5" t="s">
        <v>687</v>
      </c>
      <c r="B32" s="5" t="s">
        <v>688</v>
      </c>
      <c r="C32" s="5" t="s">
        <v>185</v>
      </c>
      <c r="D32" s="5">
        <v>2253</v>
      </c>
      <c r="E32" s="5">
        <v>6</v>
      </c>
      <c r="F32" s="33">
        <v>45117</v>
      </c>
      <c r="G32" s="33">
        <v>45146</v>
      </c>
      <c r="H32" s="5" t="s">
        <v>211</v>
      </c>
      <c r="I32" s="5"/>
      <c r="J32" s="5"/>
      <c r="K32" s="5"/>
      <c r="L32" s="5"/>
      <c r="M32" s="5"/>
      <c r="N32" s="5"/>
      <c r="O32" s="5"/>
      <c r="P32" s="5"/>
      <c r="Q32" s="5"/>
      <c r="R32" s="5"/>
      <c r="S32" s="5"/>
      <c r="T32" s="5"/>
      <c r="U32" s="5"/>
      <c r="V32" s="33"/>
      <c r="W32" s="33"/>
      <c r="X32" s="33"/>
      <c r="Y32" s="5"/>
      <c r="Z32" s="5"/>
      <c r="AA32" s="5"/>
      <c r="AB32" s="5"/>
      <c r="AC32" s="5"/>
      <c r="AD32" s="5"/>
      <c r="AE32" s="5"/>
      <c r="AF32" s="5"/>
      <c r="AG32" s="5"/>
      <c r="AH32" s="5"/>
      <c r="AI32" s="5"/>
      <c r="AJ32" s="5"/>
      <c r="AK32" s="5"/>
      <c r="AL32" s="5"/>
      <c r="AM32" s="34"/>
      <c r="AN32" s="5"/>
      <c r="AO32" s="5"/>
    </row>
    <row r="33" spans="1:41">
      <c r="A33" s="5" t="s">
        <v>689</v>
      </c>
      <c r="B33" s="5" t="s">
        <v>690</v>
      </c>
      <c r="C33" s="5" t="s">
        <v>177</v>
      </c>
      <c r="D33" s="5" t="s">
        <v>633</v>
      </c>
      <c r="E33" s="5">
        <v>3</v>
      </c>
      <c r="F33" s="33">
        <v>45121</v>
      </c>
      <c r="G33" s="33">
        <v>45138</v>
      </c>
      <c r="H33" s="5" t="s">
        <v>210</v>
      </c>
      <c r="I33" s="5"/>
      <c r="J33" s="5"/>
      <c r="K33" s="5"/>
      <c r="L33" s="5"/>
      <c r="M33" s="5"/>
      <c r="N33" s="5"/>
      <c r="O33" s="5"/>
      <c r="P33" s="5"/>
      <c r="Q33" s="5"/>
      <c r="R33" s="5"/>
      <c r="S33" s="5"/>
      <c r="T33" s="5"/>
      <c r="U33" s="5"/>
      <c r="V33" s="33"/>
      <c r="W33" s="33"/>
      <c r="X33" s="33"/>
      <c r="Y33" s="5"/>
      <c r="Z33" s="5"/>
      <c r="AA33" s="5"/>
      <c r="AB33" s="5"/>
      <c r="AC33" s="5"/>
      <c r="AD33" s="5"/>
      <c r="AE33" s="5"/>
      <c r="AF33" s="5"/>
      <c r="AG33" s="5"/>
      <c r="AH33" s="5"/>
      <c r="AI33" s="5"/>
      <c r="AJ33" s="5"/>
      <c r="AK33" s="5"/>
      <c r="AL33" s="5"/>
      <c r="AM33" s="34"/>
      <c r="AN33" s="5"/>
      <c r="AO33" s="5"/>
    </row>
    <row r="34" spans="1:41">
      <c r="A34" s="5" t="s">
        <v>691</v>
      </c>
      <c r="B34" s="5" t="s">
        <v>336</v>
      </c>
      <c r="C34" s="5" t="s">
        <v>175</v>
      </c>
      <c r="D34" s="5">
        <v>2121</v>
      </c>
      <c r="E34" s="5">
        <v>6</v>
      </c>
      <c r="F34" s="33">
        <v>45119</v>
      </c>
      <c r="G34" s="33">
        <v>45139</v>
      </c>
      <c r="H34" s="5" t="s">
        <v>211</v>
      </c>
      <c r="I34" s="5"/>
      <c r="J34" s="5"/>
      <c r="K34" s="5"/>
      <c r="L34" s="5"/>
      <c r="M34" s="5"/>
      <c r="N34" s="5"/>
      <c r="O34" s="5"/>
      <c r="P34" s="5"/>
      <c r="Q34" s="5"/>
      <c r="R34" s="5"/>
      <c r="S34" s="5"/>
      <c r="T34" s="5"/>
      <c r="U34" s="5"/>
      <c r="V34" s="33"/>
      <c r="W34" s="33"/>
      <c r="X34" s="33"/>
      <c r="Y34" s="5"/>
      <c r="Z34" s="5"/>
      <c r="AA34" s="5"/>
      <c r="AB34" s="5"/>
      <c r="AC34" s="5"/>
      <c r="AD34" s="5"/>
      <c r="AE34" s="5"/>
      <c r="AF34" s="5"/>
      <c r="AG34" s="5"/>
      <c r="AH34" s="5"/>
      <c r="AI34" s="5"/>
      <c r="AJ34" s="5"/>
      <c r="AK34" s="5"/>
      <c r="AL34" s="5"/>
      <c r="AM34" s="34"/>
      <c r="AN34" s="5"/>
      <c r="AO34" s="5"/>
    </row>
    <row r="35" spans="1:41">
      <c r="A35" s="5" t="s">
        <v>692</v>
      </c>
      <c r="B35" s="5" t="s">
        <v>693</v>
      </c>
      <c r="C35" s="5" t="s">
        <v>177</v>
      </c>
      <c r="D35" s="5" t="s">
        <v>694</v>
      </c>
      <c r="E35" s="5">
        <v>6</v>
      </c>
      <c r="F35" s="33">
        <v>45106</v>
      </c>
      <c r="G35" s="33">
        <v>45141</v>
      </c>
      <c r="H35" s="5" t="s">
        <v>210</v>
      </c>
      <c r="I35" s="5"/>
      <c r="J35" s="5"/>
      <c r="K35" s="5"/>
      <c r="L35" s="5"/>
      <c r="M35" s="5"/>
      <c r="N35" s="5"/>
      <c r="O35" s="5"/>
      <c r="P35" s="5"/>
      <c r="Q35" s="5"/>
      <c r="R35" s="5"/>
      <c r="S35" s="5"/>
      <c r="T35" s="5"/>
      <c r="U35" s="5"/>
      <c r="V35" s="33"/>
      <c r="W35" s="33"/>
      <c r="X35" s="33"/>
      <c r="Y35" s="5"/>
      <c r="Z35" s="5"/>
      <c r="AA35" s="5"/>
      <c r="AB35" s="5"/>
      <c r="AC35" s="5"/>
      <c r="AD35" s="5"/>
      <c r="AE35" s="5"/>
      <c r="AF35" s="5"/>
      <c r="AG35" s="5"/>
      <c r="AH35" s="5"/>
      <c r="AI35" s="5"/>
      <c r="AJ35" s="5"/>
      <c r="AK35" s="5"/>
      <c r="AL35" s="5"/>
      <c r="AM35" s="34"/>
      <c r="AN35" s="5"/>
      <c r="AO35" s="5"/>
    </row>
    <row r="36" spans="1:41">
      <c r="A36" s="5" t="s">
        <v>695</v>
      </c>
      <c r="B36" s="5" t="s">
        <v>693</v>
      </c>
      <c r="C36" s="5" t="s">
        <v>112</v>
      </c>
      <c r="D36" s="5" t="s">
        <v>646</v>
      </c>
      <c r="E36" s="5">
        <v>6</v>
      </c>
      <c r="F36" s="33">
        <v>45118</v>
      </c>
      <c r="G36" s="33">
        <v>45135</v>
      </c>
      <c r="H36" s="5" t="s">
        <v>218</v>
      </c>
      <c r="I36" s="5"/>
      <c r="J36" s="5"/>
      <c r="K36" s="5"/>
      <c r="L36" s="5"/>
      <c r="M36" s="5"/>
      <c r="N36" s="5"/>
      <c r="O36" s="5"/>
      <c r="P36" s="5"/>
      <c r="Q36" s="5"/>
      <c r="R36" s="5"/>
      <c r="S36" s="5"/>
      <c r="T36" s="5"/>
      <c r="U36" s="5"/>
      <c r="V36" s="33"/>
      <c r="W36" s="33"/>
      <c r="X36" s="33"/>
      <c r="Y36" s="5"/>
      <c r="Z36" s="5"/>
      <c r="AA36" s="5"/>
      <c r="AB36" s="5"/>
      <c r="AC36" s="5"/>
      <c r="AD36" s="5"/>
      <c r="AE36" s="5"/>
      <c r="AF36" s="5"/>
      <c r="AG36" s="5"/>
      <c r="AH36" s="5"/>
      <c r="AI36" s="5"/>
      <c r="AJ36" s="5"/>
      <c r="AK36" s="5"/>
      <c r="AL36" s="5"/>
      <c r="AM36" s="34"/>
      <c r="AN36" s="5"/>
      <c r="AO36" s="5"/>
    </row>
    <row r="37" spans="1:41">
      <c r="A37" s="5" t="s">
        <v>696</v>
      </c>
      <c r="B37" s="5" t="s">
        <v>697</v>
      </c>
      <c r="C37" s="5" t="s">
        <v>7</v>
      </c>
      <c r="D37" s="5" t="s">
        <v>638</v>
      </c>
      <c r="E37" s="5">
        <v>6</v>
      </c>
      <c r="F37" s="33">
        <v>45114</v>
      </c>
      <c r="G37" s="33">
        <v>45145</v>
      </c>
      <c r="H37" s="5" t="s">
        <v>211</v>
      </c>
      <c r="I37" s="5"/>
      <c r="J37" s="5"/>
      <c r="K37" s="5"/>
      <c r="L37" s="5"/>
      <c r="M37" s="5"/>
      <c r="N37" s="5"/>
      <c r="O37" s="5"/>
      <c r="P37" s="5"/>
      <c r="Q37" s="5"/>
      <c r="R37" s="5"/>
      <c r="S37" s="5"/>
      <c r="T37" s="5"/>
      <c r="U37" s="5"/>
      <c r="V37" s="33"/>
      <c r="W37" s="33"/>
      <c r="X37" s="33"/>
      <c r="Y37" s="5"/>
      <c r="Z37" s="5"/>
      <c r="AA37" s="5"/>
      <c r="AB37" s="5"/>
      <c r="AC37" s="5"/>
      <c r="AD37" s="5"/>
      <c r="AE37" s="5"/>
      <c r="AF37" s="5"/>
      <c r="AG37" s="5"/>
      <c r="AH37" s="5"/>
      <c r="AI37" s="5"/>
      <c r="AJ37" s="5"/>
      <c r="AK37" s="5"/>
      <c r="AL37" s="5"/>
      <c r="AM37" s="34"/>
      <c r="AN37" s="5"/>
      <c r="AO37" s="5"/>
    </row>
    <row r="38" spans="1:41">
      <c r="A38" s="5" t="s">
        <v>698</v>
      </c>
      <c r="B38" s="5" t="s">
        <v>699</v>
      </c>
      <c r="C38" s="5" t="s">
        <v>625</v>
      </c>
      <c r="D38" s="5" t="s">
        <v>646</v>
      </c>
      <c r="E38" s="5">
        <v>6</v>
      </c>
      <c r="F38" s="33">
        <v>45117</v>
      </c>
      <c r="G38" s="33">
        <v>45140</v>
      </c>
      <c r="H38" s="5" t="s">
        <v>218</v>
      </c>
      <c r="I38" s="5"/>
      <c r="J38" s="5"/>
      <c r="K38" s="5"/>
      <c r="L38" s="5"/>
      <c r="M38" s="5"/>
      <c r="N38" s="5"/>
      <c r="O38" s="5"/>
      <c r="P38" s="5"/>
      <c r="Q38" s="5"/>
      <c r="R38" s="5"/>
      <c r="S38" s="5"/>
      <c r="T38" s="5"/>
      <c r="U38" s="5"/>
      <c r="V38" s="33"/>
      <c r="W38" s="33"/>
      <c r="X38" s="33"/>
      <c r="Y38" s="5"/>
      <c r="Z38" s="5"/>
      <c r="AA38" s="5"/>
      <c r="AB38" s="5"/>
      <c r="AC38" s="5"/>
      <c r="AD38" s="5"/>
      <c r="AE38" s="5"/>
      <c r="AF38" s="5"/>
      <c r="AG38" s="5"/>
      <c r="AH38" s="5"/>
      <c r="AI38" s="5"/>
      <c r="AJ38" s="5"/>
      <c r="AK38" s="5"/>
      <c r="AL38" s="5"/>
      <c r="AM38" s="34"/>
      <c r="AN38" s="5"/>
      <c r="AO38" s="5"/>
    </row>
    <row r="39" spans="1:41">
      <c r="A39" s="5" t="s">
        <v>700</v>
      </c>
      <c r="B39" s="5" t="s">
        <v>100</v>
      </c>
      <c r="C39" s="5" t="s">
        <v>176</v>
      </c>
      <c r="D39" s="5">
        <v>2121</v>
      </c>
      <c r="E39" s="5">
        <v>6</v>
      </c>
      <c r="F39" s="33">
        <v>45115</v>
      </c>
      <c r="G39" s="33">
        <v>45138</v>
      </c>
      <c r="H39" s="5" t="s">
        <v>211</v>
      </c>
      <c r="I39" s="5"/>
      <c r="J39" s="5"/>
      <c r="K39" s="5"/>
      <c r="L39" s="5"/>
      <c r="M39" s="5"/>
      <c r="N39" s="5"/>
      <c r="O39" s="5"/>
      <c r="P39" s="5"/>
      <c r="Q39" s="5"/>
      <c r="R39" s="5"/>
      <c r="S39" s="5"/>
      <c r="T39" s="5"/>
      <c r="U39" s="5"/>
      <c r="V39" s="33"/>
      <c r="W39" s="33"/>
      <c r="X39" s="33"/>
      <c r="Y39" s="5"/>
      <c r="Z39" s="5"/>
      <c r="AA39" s="5"/>
      <c r="AB39" s="5"/>
      <c r="AC39" s="5"/>
      <c r="AD39" s="5"/>
      <c r="AE39" s="5"/>
      <c r="AF39" s="5"/>
      <c r="AG39" s="5"/>
      <c r="AH39" s="5"/>
      <c r="AI39" s="5"/>
      <c r="AJ39" s="5"/>
      <c r="AK39" s="5"/>
      <c r="AL39" s="5"/>
      <c r="AM39" s="34"/>
      <c r="AN39" s="5"/>
      <c r="AO39" s="5"/>
    </row>
    <row r="40" spans="1:41">
      <c r="A40" s="5" t="s">
        <v>701</v>
      </c>
      <c r="B40" s="5" t="s">
        <v>702</v>
      </c>
      <c r="C40" s="5" t="s">
        <v>221</v>
      </c>
      <c r="D40" s="5" t="s">
        <v>651</v>
      </c>
      <c r="E40" s="5">
        <v>6</v>
      </c>
      <c r="F40" s="33">
        <v>45115</v>
      </c>
      <c r="G40" s="33">
        <v>45135</v>
      </c>
      <c r="H40" s="5" t="s">
        <v>218</v>
      </c>
      <c r="I40" s="5"/>
      <c r="J40" s="5"/>
      <c r="K40" s="5"/>
      <c r="L40" s="5"/>
      <c r="M40" s="5"/>
      <c r="N40" s="5"/>
      <c r="O40" s="5"/>
      <c r="P40" s="5"/>
      <c r="Q40" s="5"/>
      <c r="R40" s="5"/>
      <c r="S40" s="5"/>
      <c r="T40" s="5"/>
      <c r="U40" s="5"/>
      <c r="V40" s="33"/>
      <c r="W40" s="33"/>
      <c r="X40" s="33"/>
      <c r="Y40" s="5"/>
      <c r="Z40" s="5"/>
      <c r="AA40" s="5"/>
      <c r="AB40" s="5"/>
      <c r="AC40" s="5"/>
      <c r="AD40" s="5"/>
      <c r="AE40" s="5"/>
      <c r="AF40" s="5"/>
      <c r="AG40" s="5"/>
      <c r="AH40" s="5"/>
      <c r="AI40" s="5"/>
      <c r="AJ40" s="5"/>
      <c r="AK40" s="5"/>
      <c r="AL40" s="5"/>
      <c r="AM40" s="34"/>
      <c r="AN40" s="5"/>
      <c r="AO40" s="37"/>
    </row>
    <row r="41" spans="1:41">
      <c r="A41" s="5" t="s">
        <v>703</v>
      </c>
      <c r="B41" s="5" t="s">
        <v>94</v>
      </c>
      <c r="C41" s="5" t="s">
        <v>94</v>
      </c>
      <c r="D41" s="5" t="s">
        <v>636</v>
      </c>
      <c r="E41" s="5">
        <v>6</v>
      </c>
      <c r="F41" s="33">
        <v>45118</v>
      </c>
      <c r="G41" s="33">
        <v>45142</v>
      </c>
      <c r="H41" s="5" t="s">
        <v>211</v>
      </c>
      <c r="I41" s="5"/>
      <c r="J41" s="5"/>
      <c r="K41" s="5"/>
      <c r="L41" s="5"/>
      <c r="M41" s="5"/>
      <c r="N41" s="5"/>
      <c r="O41" s="5"/>
      <c r="P41" s="5"/>
      <c r="Q41" s="5"/>
      <c r="R41" s="5"/>
      <c r="S41" s="5"/>
      <c r="T41" s="5"/>
      <c r="U41" s="5"/>
      <c r="V41" s="33"/>
      <c r="W41" s="33"/>
      <c r="X41" s="33"/>
      <c r="Y41" s="5"/>
      <c r="Z41" s="5"/>
      <c r="AA41" s="5"/>
      <c r="AB41" s="5"/>
      <c r="AC41" s="5"/>
      <c r="AD41" s="5"/>
      <c r="AE41" s="5"/>
      <c r="AF41" s="5"/>
      <c r="AG41" s="5"/>
      <c r="AH41" s="5"/>
      <c r="AI41" s="5"/>
      <c r="AJ41" s="5"/>
      <c r="AK41" s="5"/>
      <c r="AL41" s="5"/>
      <c r="AM41" s="34"/>
      <c r="AN41" s="5"/>
      <c r="AO41" s="5"/>
    </row>
    <row r="42" spans="1:41">
      <c r="A42" s="5" t="s">
        <v>704</v>
      </c>
      <c r="B42" s="5" t="s">
        <v>705</v>
      </c>
      <c r="C42" s="5" t="s">
        <v>706</v>
      </c>
      <c r="D42" s="5" t="s">
        <v>638</v>
      </c>
      <c r="E42" s="5">
        <v>3</v>
      </c>
      <c r="F42" s="33">
        <v>45120</v>
      </c>
      <c r="G42" s="33">
        <v>45140</v>
      </c>
      <c r="H42" s="5" t="s">
        <v>211</v>
      </c>
      <c r="I42" s="5"/>
      <c r="J42" s="5"/>
      <c r="K42" s="5"/>
      <c r="L42" s="5"/>
      <c r="M42" s="5"/>
      <c r="N42" s="5"/>
      <c r="O42" s="5"/>
      <c r="P42" s="5"/>
      <c r="Q42" s="5"/>
      <c r="R42" s="5"/>
      <c r="S42" s="5"/>
      <c r="T42" s="5"/>
      <c r="U42" s="5"/>
      <c r="V42" s="33"/>
      <c r="W42" s="33"/>
      <c r="X42" s="33"/>
      <c r="Y42" s="5"/>
      <c r="Z42" s="5"/>
      <c r="AA42" s="5"/>
      <c r="AB42" s="5"/>
      <c r="AC42" s="5"/>
      <c r="AD42" s="5"/>
      <c r="AE42" s="5"/>
      <c r="AF42" s="5"/>
      <c r="AG42" s="5"/>
      <c r="AH42" s="5"/>
      <c r="AI42" s="5"/>
      <c r="AJ42" s="5"/>
      <c r="AK42" s="5"/>
      <c r="AL42" s="5"/>
      <c r="AM42" s="34"/>
      <c r="AN42" s="5"/>
      <c r="AO42" s="5"/>
    </row>
    <row r="43" spans="1:41">
      <c r="A43" s="5" t="s">
        <v>707</v>
      </c>
      <c r="B43" s="5" t="s">
        <v>708</v>
      </c>
      <c r="C43" s="5" t="s">
        <v>177</v>
      </c>
      <c r="D43" s="5" t="s">
        <v>709</v>
      </c>
      <c r="E43" s="5">
        <v>3</v>
      </c>
      <c r="F43" s="33">
        <v>45108</v>
      </c>
      <c r="G43" s="33">
        <v>45133</v>
      </c>
      <c r="H43" s="5" t="s">
        <v>210</v>
      </c>
      <c r="I43" s="5"/>
      <c r="J43" s="5"/>
      <c r="K43" s="5"/>
      <c r="L43" s="5"/>
      <c r="M43" s="5"/>
      <c r="N43" s="5"/>
      <c r="O43" s="5"/>
      <c r="P43" s="5"/>
      <c r="Q43" s="5"/>
      <c r="R43" s="5"/>
      <c r="S43" s="5"/>
      <c r="T43" s="5"/>
      <c r="U43" s="5"/>
      <c r="V43" s="33"/>
      <c r="W43" s="33"/>
      <c r="X43" s="33"/>
      <c r="Y43" s="5"/>
      <c r="Z43" s="5"/>
      <c r="AA43" s="5"/>
      <c r="AB43" s="5"/>
      <c r="AC43" s="5"/>
      <c r="AD43" s="5"/>
      <c r="AE43" s="5"/>
      <c r="AF43" s="5"/>
      <c r="AG43" s="5"/>
      <c r="AH43" s="5"/>
      <c r="AI43" s="5"/>
      <c r="AJ43" s="5"/>
      <c r="AK43" s="5"/>
      <c r="AL43" s="5"/>
      <c r="AM43" s="34"/>
      <c r="AN43" s="5"/>
      <c r="AO43" s="5"/>
    </row>
    <row r="44" spans="1:41">
      <c r="A44" s="5" t="s">
        <v>710</v>
      </c>
      <c r="B44" s="5" t="s">
        <v>711</v>
      </c>
      <c r="C44" s="5" t="s">
        <v>252</v>
      </c>
      <c r="D44" s="5" t="s">
        <v>636</v>
      </c>
      <c r="E44" s="5">
        <v>6</v>
      </c>
      <c r="F44" s="33">
        <v>45152</v>
      </c>
      <c r="G44" s="33">
        <v>45176</v>
      </c>
      <c r="H44" s="5" t="s">
        <v>211</v>
      </c>
      <c r="I44" s="5"/>
      <c r="J44" s="5"/>
      <c r="K44" s="5"/>
      <c r="L44" s="5"/>
      <c r="M44" s="5"/>
      <c r="N44" s="5"/>
      <c r="O44" s="5"/>
      <c r="P44" s="5"/>
      <c r="Q44" s="5"/>
      <c r="R44" s="5"/>
      <c r="S44" s="5"/>
      <c r="T44" s="5"/>
      <c r="U44" s="5"/>
      <c r="V44" s="33"/>
      <c r="W44" s="33"/>
      <c r="X44" s="33"/>
      <c r="Y44" s="5"/>
      <c r="Z44" s="5"/>
      <c r="AA44" s="5"/>
      <c r="AB44" s="5"/>
      <c r="AC44" s="5"/>
      <c r="AD44" s="5"/>
      <c r="AE44" s="5"/>
      <c r="AF44" s="5"/>
      <c r="AG44" s="5"/>
      <c r="AH44" s="5"/>
      <c r="AI44" s="5"/>
      <c r="AJ44" s="5"/>
      <c r="AK44" s="5"/>
      <c r="AL44" s="5"/>
      <c r="AM44" s="34"/>
      <c r="AN44" s="5"/>
      <c r="AO44" s="5"/>
    </row>
    <row r="45" spans="1:41">
      <c r="A45" s="5" t="s">
        <v>712</v>
      </c>
      <c r="B45" s="5" t="s">
        <v>713</v>
      </c>
      <c r="C45" s="5" t="s">
        <v>475</v>
      </c>
      <c r="D45" s="5" t="s">
        <v>273</v>
      </c>
      <c r="E45" s="5">
        <v>6</v>
      </c>
      <c r="F45" s="33">
        <v>45107</v>
      </c>
      <c r="G45" s="33">
        <v>45133</v>
      </c>
      <c r="H45" s="5" t="s">
        <v>211</v>
      </c>
      <c r="I45" s="5"/>
      <c r="J45" s="5"/>
      <c r="K45" s="5"/>
      <c r="L45" s="5"/>
      <c r="M45" s="5"/>
      <c r="N45" s="5"/>
      <c r="O45" s="5"/>
      <c r="P45" s="5"/>
      <c r="Q45" s="5"/>
      <c r="R45" s="5"/>
      <c r="S45" s="5"/>
      <c r="T45" s="5"/>
      <c r="U45" s="5"/>
      <c r="V45" s="33"/>
      <c r="W45" s="33"/>
      <c r="X45" s="33"/>
      <c r="Y45" s="5"/>
      <c r="Z45" s="5"/>
      <c r="AA45" s="5"/>
      <c r="AB45" s="5"/>
      <c r="AC45" s="5"/>
      <c r="AD45" s="5"/>
      <c r="AE45" s="5"/>
      <c r="AF45" s="5"/>
      <c r="AG45" s="5"/>
      <c r="AH45" s="5"/>
      <c r="AI45" s="5"/>
      <c r="AJ45" s="5"/>
      <c r="AK45" s="5"/>
      <c r="AL45" s="5"/>
      <c r="AM45" s="34"/>
      <c r="AN45" s="5"/>
      <c r="AO45" s="37"/>
    </row>
    <row r="46" spans="1:41">
      <c r="A46" s="5" t="s">
        <v>714</v>
      </c>
      <c r="B46" s="5" t="s">
        <v>715</v>
      </c>
      <c r="C46" s="5" t="s">
        <v>112</v>
      </c>
      <c r="D46" s="5" t="s">
        <v>657</v>
      </c>
      <c r="E46" s="5">
        <v>6</v>
      </c>
      <c r="F46" s="33">
        <v>45093</v>
      </c>
      <c r="G46" s="33">
        <v>45115</v>
      </c>
      <c r="H46" s="5" t="s">
        <v>218</v>
      </c>
      <c r="I46" s="5"/>
      <c r="J46" s="5"/>
      <c r="K46" s="5"/>
      <c r="L46" s="5"/>
      <c r="M46" s="5"/>
      <c r="N46" s="5"/>
      <c r="O46" s="5"/>
      <c r="P46" s="5"/>
      <c r="Q46" s="5"/>
      <c r="R46" s="5"/>
      <c r="S46" s="5"/>
      <c r="T46" s="5"/>
      <c r="U46" s="5"/>
      <c r="V46" s="33"/>
      <c r="W46" s="33"/>
      <c r="X46" s="33"/>
      <c r="Y46" s="5"/>
      <c r="Z46" s="5"/>
      <c r="AA46" s="5"/>
      <c r="AB46" s="5"/>
      <c r="AC46" s="5"/>
      <c r="AD46" s="5"/>
      <c r="AE46" s="5"/>
      <c r="AF46" s="5"/>
      <c r="AG46" s="5"/>
      <c r="AH46" s="5"/>
      <c r="AI46" s="5"/>
      <c r="AJ46" s="5"/>
      <c r="AK46" s="5"/>
      <c r="AL46" s="5"/>
      <c r="AM46" s="34"/>
      <c r="AN46" s="5"/>
      <c r="AO46" s="5"/>
    </row>
    <row r="47" spans="1:41">
      <c r="A47" s="5" t="s">
        <v>716</v>
      </c>
      <c r="B47" s="5" t="s">
        <v>717</v>
      </c>
      <c r="C47" s="5" t="s">
        <v>112</v>
      </c>
      <c r="D47" s="5" t="s">
        <v>642</v>
      </c>
      <c r="E47" s="5">
        <v>6</v>
      </c>
      <c r="F47" s="33">
        <v>45119</v>
      </c>
      <c r="G47" s="33">
        <v>45143</v>
      </c>
      <c r="H47" s="5" t="s">
        <v>218</v>
      </c>
      <c r="I47" s="5"/>
      <c r="J47" s="5"/>
      <c r="K47" s="5"/>
      <c r="L47" s="5"/>
      <c r="M47" s="5"/>
      <c r="N47" s="5"/>
      <c r="O47" s="5"/>
      <c r="P47" s="5"/>
      <c r="Q47" s="5"/>
      <c r="R47" s="5"/>
      <c r="S47" s="5"/>
      <c r="T47" s="5"/>
      <c r="U47" s="5"/>
      <c r="V47" s="33"/>
      <c r="W47" s="33"/>
      <c r="X47" s="33"/>
      <c r="Y47" s="5"/>
      <c r="Z47" s="5"/>
      <c r="AA47" s="5"/>
      <c r="AB47" s="5"/>
      <c r="AC47" s="5"/>
      <c r="AD47" s="5"/>
      <c r="AE47" s="5"/>
      <c r="AF47" s="5"/>
      <c r="AG47" s="5"/>
      <c r="AH47" s="5"/>
      <c r="AI47" s="5"/>
      <c r="AJ47" s="5"/>
      <c r="AK47" s="5"/>
      <c r="AL47" s="5"/>
      <c r="AM47" s="34"/>
      <c r="AN47" s="5"/>
      <c r="AO47" s="5"/>
    </row>
    <row r="48" spans="1:41">
      <c r="A48" s="5" t="s">
        <v>718</v>
      </c>
      <c r="B48" s="5" t="s">
        <v>234</v>
      </c>
      <c r="C48" s="5" t="s">
        <v>98</v>
      </c>
      <c r="D48" s="5" t="s">
        <v>636</v>
      </c>
      <c r="E48" s="5">
        <v>6</v>
      </c>
      <c r="F48" s="33">
        <v>45108</v>
      </c>
      <c r="G48" s="33">
        <v>45130</v>
      </c>
      <c r="H48" s="5" t="s">
        <v>630</v>
      </c>
      <c r="I48" s="5"/>
      <c r="J48" s="5"/>
      <c r="K48" s="5"/>
      <c r="L48" s="5"/>
      <c r="M48" s="5"/>
      <c r="N48" s="5"/>
      <c r="O48" s="5"/>
      <c r="P48" s="5"/>
      <c r="Q48" s="5"/>
      <c r="R48" s="5"/>
      <c r="S48" s="5"/>
      <c r="T48" s="5"/>
      <c r="U48" s="5"/>
      <c r="V48" s="33"/>
      <c r="W48" s="33"/>
      <c r="X48" s="33"/>
      <c r="Y48" s="5"/>
      <c r="Z48" s="5"/>
      <c r="AA48" s="5"/>
      <c r="AB48" s="5"/>
      <c r="AC48" s="5"/>
      <c r="AD48" s="5"/>
      <c r="AE48" s="5"/>
      <c r="AF48" s="5"/>
      <c r="AG48" s="5"/>
      <c r="AH48" s="5"/>
      <c r="AI48" s="5"/>
      <c r="AJ48" s="5"/>
      <c r="AK48" s="5"/>
      <c r="AL48" s="5"/>
      <c r="AM48" s="34"/>
      <c r="AN48" s="5"/>
      <c r="AO48" s="5"/>
    </row>
    <row r="49" spans="1:41">
      <c r="A49" s="5" t="s">
        <v>719</v>
      </c>
      <c r="B49" s="5" t="s">
        <v>720</v>
      </c>
      <c r="C49" s="5" t="s">
        <v>221</v>
      </c>
      <c r="D49" s="5" t="s">
        <v>651</v>
      </c>
      <c r="E49" s="5">
        <v>6</v>
      </c>
      <c r="F49" s="33">
        <v>45119</v>
      </c>
      <c r="G49" s="33">
        <v>45145</v>
      </c>
      <c r="H49" s="5" t="s">
        <v>218</v>
      </c>
      <c r="I49" s="5"/>
      <c r="J49" s="5"/>
      <c r="K49" s="5"/>
      <c r="L49" s="5"/>
      <c r="M49" s="5"/>
      <c r="N49" s="5"/>
      <c r="O49" s="5"/>
      <c r="P49" s="5"/>
      <c r="Q49" s="5"/>
      <c r="R49" s="5"/>
      <c r="S49" s="5"/>
      <c r="T49" s="5"/>
      <c r="U49" s="5"/>
      <c r="V49" s="33"/>
      <c r="W49" s="33"/>
      <c r="X49" s="33"/>
      <c r="Y49" s="5"/>
      <c r="Z49" s="5"/>
      <c r="AA49" s="5"/>
      <c r="AB49" s="5"/>
      <c r="AC49" s="5"/>
      <c r="AD49" s="5"/>
      <c r="AE49" s="5"/>
      <c r="AF49" s="5"/>
      <c r="AG49" s="5"/>
      <c r="AH49" s="5"/>
      <c r="AI49" s="5"/>
      <c r="AJ49" s="5"/>
      <c r="AK49" s="5"/>
      <c r="AL49" s="5"/>
      <c r="AM49" s="34"/>
      <c r="AN49" s="5"/>
      <c r="AO49" s="37"/>
    </row>
    <row r="50" spans="1:41">
      <c r="A50" s="5" t="s">
        <v>721</v>
      </c>
      <c r="B50" s="5" t="s">
        <v>722</v>
      </c>
      <c r="C50" s="5" t="s">
        <v>214</v>
      </c>
      <c r="D50" s="5" t="s">
        <v>636</v>
      </c>
      <c r="E50" s="5">
        <v>6</v>
      </c>
      <c r="F50" s="33">
        <v>45114</v>
      </c>
      <c r="G50" s="33">
        <v>45136</v>
      </c>
      <c r="H50" s="5" t="s">
        <v>630</v>
      </c>
      <c r="I50" s="5"/>
      <c r="J50" s="5"/>
      <c r="K50" s="5"/>
      <c r="L50" s="5"/>
      <c r="M50" s="5"/>
      <c r="N50" s="5"/>
      <c r="O50" s="5"/>
      <c r="P50" s="5"/>
      <c r="Q50" s="5"/>
      <c r="R50" s="5"/>
      <c r="S50" s="5"/>
      <c r="T50" s="5"/>
      <c r="U50" s="5"/>
      <c r="V50" s="33"/>
      <c r="W50" s="33"/>
      <c r="X50" s="33"/>
      <c r="Y50" s="5"/>
      <c r="Z50" s="5"/>
      <c r="AA50" s="5"/>
      <c r="AB50" s="5"/>
      <c r="AC50" s="5"/>
      <c r="AD50" s="5"/>
      <c r="AE50" s="5"/>
      <c r="AF50" s="5"/>
      <c r="AG50" s="5"/>
      <c r="AH50" s="5"/>
      <c r="AI50" s="5"/>
      <c r="AJ50" s="5"/>
      <c r="AK50" s="5"/>
      <c r="AL50" s="5"/>
      <c r="AM50" s="34"/>
      <c r="AN50" s="5"/>
      <c r="AO50" s="5"/>
    </row>
    <row r="51" spans="1:41">
      <c r="A51" s="5" t="s">
        <v>723</v>
      </c>
      <c r="B51" s="5" t="s">
        <v>724</v>
      </c>
      <c r="C51" s="5" t="s">
        <v>725</v>
      </c>
      <c r="D51" s="5" t="s">
        <v>646</v>
      </c>
      <c r="E51" s="5">
        <v>6</v>
      </c>
      <c r="F51" s="33">
        <v>45090</v>
      </c>
      <c r="G51" s="33">
        <v>45119</v>
      </c>
      <c r="H51" s="5" t="s">
        <v>218</v>
      </c>
      <c r="I51" s="5"/>
      <c r="J51" s="5"/>
      <c r="K51" s="5"/>
      <c r="L51" s="5"/>
      <c r="M51" s="5"/>
      <c r="N51" s="5"/>
      <c r="O51" s="5"/>
      <c r="P51" s="5"/>
      <c r="Q51" s="5"/>
      <c r="R51" s="5"/>
      <c r="S51" s="5"/>
      <c r="T51" s="5"/>
      <c r="U51" s="5"/>
      <c r="V51" s="33"/>
      <c r="W51" s="33"/>
      <c r="X51" s="33"/>
      <c r="Y51" s="5"/>
      <c r="Z51" s="5"/>
      <c r="AA51" s="5"/>
      <c r="AB51" s="5"/>
      <c r="AC51" s="5"/>
      <c r="AD51" s="5"/>
      <c r="AE51" s="5"/>
      <c r="AF51" s="5"/>
      <c r="AG51" s="5"/>
      <c r="AH51" s="5"/>
      <c r="AI51" s="5"/>
      <c r="AJ51" s="5"/>
      <c r="AK51" s="5"/>
      <c r="AL51" s="5"/>
      <c r="AM51" s="34"/>
      <c r="AN51" s="5"/>
      <c r="AO51" s="5"/>
    </row>
    <row r="52" spans="1:41">
      <c r="A52" s="5" t="s">
        <v>726</v>
      </c>
      <c r="B52" s="5" t="s">
        <v>101</v>
      </c>
      <c r="C52" s="5" t="s">
        <v>177</v>
      </c>
      <c r="D52" s="5" t="s">
        <v>212</v>
      </c>
      <c r="E52" s="5">
        <v>6</v>
      </c>
      <c r="F52" s="33">
        <v>45102</v>
      </c>
      <c r="G52" s="33">
        <v>45129</v>
      </c>
      <c r="H52" s="5" t="s">
        <v>210</v>
      </c>
      <c r="I52" s="5"/>
      <c r="J52" s="5"/>
      <c r="K52" s="5"/>
      <c r="L52" s="5"/>
      <c r="M52" s="5"/>
      <c r="N52" s="5"/>
      <c r="O52" s="5"/>
      <c r="P52" s="5"/>
      <c r="Q52" s="5"/>
      <c r="R52" s="5"/>
      <c r="S52" s="5"/>
      <c r="T52" s="5"/>
      <c r="U52" s="5"/>
      <c r="V52" s="33"/>
      <c r="W52" s="33"/>
      <c r="X52" s="33"/>
      <c r="Y52" s="5"/>
      <c r="Z52" s="5"/>
      <c r="AA52" s="5"/>
      <c r="AB52" s="5"/>
      <c r="AC52" s="5"/>
      <c r="AD52" s="5"/>
      <c r="AE52" s="5"/>
      <c r="AF52" s="5"/>
      <c r="AG52" s="5"/>
      <c r="AH52" s="5"/>
      <c r="AI52" s="5"/>
      <c r="AJ52" s="5"/>
      <c r="AK52" s="5"/>
      <c r="AL52" s="5"/>
      <c r="AM52" s="34"/>
      <c r="AN52" s="5"/>
      <c r="AO52" s="5"/>
    </row>
    <row r="53" spans="1:41">
      <c r="A53" s="5" t="s">
        <v>727</v>
      </c>
      <c r="B53" s="5" t="s">
        <v>728</v>
      </c>
      <c r="C53" s="5" t="s">
        <v>221</v>
      </c>
      <c r="D53" s="5" t="s">
        <v>626</v>
      </c>
      <c r="E53" s="5">
        <v>6</v>
      </c>
      <c r="F53" s="33">
        <v>45120</v>
      </c>
      <c r="G53" s="33">
        <v>45145</v>
      </c>
      <c r="H53" s="5" t="s">
        <v>218</v>
      </c>
      <c r="I53" s="5"/>
      <c r="J53" s="5"/>
      <c r="K53" s="5"/>
      <c r="L53" s="5"/>
      <c r="M53" s="5"/>
      <c r="N53" s="5"/>
      <c r="O53" s="5"/>
      <c r="P53" s="5"/>
      <c r="Q53" s="5"/>
      <c r="R53" s="5"/>
      <c r="S53" s="5"/>
      <c r="T53" s="5"/>
      <c r="U53" s="5"/>
      <c r="V53" s="33"/>
      <c r="W53" s="33"/>
      <c r="X53" s="33"/>
      <c r="Y53" s="5"/>
      <c r="Z53" s="5"/>
      <c r="AA53" s="5"/>
      <c r="AB53" s="5"/>
      <c r="AC53" s="5"/>
      <c r="AD53" s="5"/>
      <c r="AE53" s="5"/>
      <c r="AF53" s="5"/>
      <c r="AG53" s="5"/>
      <c r="AH53" s="5"/>
      <c r="AI53" s="5"/>
      <c r="AJ53" s="5"/>
      <c r="AK53" s="5"/>
      <c r="AL53" s="5"/>
      <c r="AM53" s="34"/>
      <c r="AN53" s="5"/>
      <c r="AO53" s="5"/>
    </row>
    <row r="54" spans="1:41">
      <c r="A54" s="5" t="s">
        <v>729</v>
      </c>
      <c r="B54" s="5" t="s">
        <v>730</v>
      </c>
      <c r="C54" s="5" t="s">
        <v>221</v>
      </c>
      <c r="D54" s="5" t="s">
        <v>626</v>
      </c>
      <c r="E54" s="5">
        <v>6</v>
      </c>
      <c r="F54" s="33">
        <v>45092</v>
      </c>
      <c r="G54" s="33">
        <v>45125</v>
      </c>
      <c r="H54" s="5" t="s">
        <v>218</v>
      </c>
      <c r="I54" s="5"/>
      <c r="J54" s="5"/>
      <c r="K54" s="5"/>
      <c r="L54" s="5"/>
      <c r="M54" s="5"/>
      <c r="N54" s="5"/>
      <c r="O54" s="5"/>
      <c r="P54" s="5"/>
      <c r="Q54" s="5"/>
      <c r="R54" s="5"/>
      <c r="S54" s="5"/>
      <c r="T54" s="5"/>
      <c r="U54" s="5"/>
      <c r="V54" s="33"/>
      <c r="W54" s="33"/>
      <c r="X54" s="33"/>
      <c r="Y54" s="5"/>
      <c r="Z54" s="5"/>
      <c r="AA54" s="5"/>
      <c r="AB54" s="5"/>
      <c r="AC54" s="5"/>
      <c r="AD54" s="5"/>
      <c r="AE54" s="5"/>
      <c r="AF54" s="5"/>
      <c r="AG54" s="5"/>
      <c r="AH54" s="5"/>
      <c r="AI54" s="5"/>
      <c r="AJ54" s="5"/>
      <c r="AK54" s="5"/>
      <c r="AL54" s="5"/>
      <c r="AM54" s="34"/>
      <c r="AN54" s="5"/>
      <c r="AO54" s="5"/>
    </row>
    <row r="55" spans="1:41">
      <c r="A55" s="5" t="s">
        <v>731</v>
      </c>
      <c r="B55" s="5" t="s">
        <v>91</v>
      </c>
      <c r="C55" s="5" t="s">
        <v>177</v>
      </c>
      <c r="D55" s="5" t="s">
        <v>633</v>
      </c>
      <c r="E55" s="5">
        <v>6</v>
      </c>
      <c r="F55" s="33">
        <v>45111</v>
      </c>
      <c r="G55" s="33">
        <v>45134</v>
      </c>
      <c r="H55" s="5" t="s">
        <v>210</v>
      </c>
      <c r="I55" s="5"/>
      <c r="J55" s="5"/>
      <c r="K55" s="5"/>
      <c r="L55" s="5"/>
      <c r="M55" s="5"/>
      <c r="N55" s="5"/>
      <c r="O55" s="5"/>
      <c r="P55" s="5"/>
      <c r="Q55" s="5"/>
      <c r="R55" s="5"/>
      <c r="S55" s="5"/>
      <c r="T55" s="5"/>
      <c r="U55" s="5"/>
      <c r="V55" s="33"/>
      <c r="W55" s="33"/>
      <c r="X55" s="33"/>
      <c r="Y55" s="5"/>
      <c r="Z55" s="5"/>
      <c r="AA55" s="5"/>
      <c r="AB55" s="5"/>
      <c r="AC55" s="5"/>
      <c r="AD55" s="5"/>
      <c r="AE55" s="5"/>
      <c r="AF55" s="5"/>
      <c r="AG55" s="5"/>
      <c r="AH55" s="5"/>
      <c r="AI55" s="5"/>
      <c r="AJ55" s="5"/>
      <c r="AK55" s="5"/>
      <c r="AL55" s="5"/>
      <c r="AM55" s="34"/>
      <c r="AN55" s="5"/>
      <c r="AO55" s="5"/>
    </row>
    <row r="56" spans="1:41">
      <c r="A56" s="5" t="s">
        <v>732</v>
      </c>
      <c r="B56" s="5" t="s">
        <v>733</v>
      </c>
      <c r="C56" s="5" t="s">
        <v>625</v>
      </c>
      <c r="D56" s="5" t="s">
        <v>646</v>
      </c>
      <c r="E56" s="5">
        <v>6</v>
      </c>
      <c r="F56" s="33">
        <v>45112</v>
      </c>
      <c r="G56" s="33">
        <v>45132</v>
      </c>
      <c r="H56" s="5" t="s">
        <v>218</v>
      </c>
      <c r="I56" s="5"/>
      <c r="J56" s="5"/>
      <c r="K56" s="5"/>
      <c r="L56" s="5"/>
      <c r="M56" s="5"/>
      <c r="N56" s="5"/>
      <c r="O56" s="5"/>
      <c r="P56" s="5"/>
      <c r="Q56" s="5"/>
      <c r="R56" s="5"/>
      <c r="S56" s="5"/>
      <c r="T56" s="5"/>
      <c r="U56" s="5"/>
      <c r="V56" s="33"/>
      <c r="W56" s="33"/>
      <c r="X56" s="33"/>
      <c r="Y56" s="5"/>
      <c r="Z56" s="5"/>
      <c r="AA56" s="5"/>
      <c r="AB56" s="5"/>
      <c r="AC56" s="5"/>
      <c r="AD56" s="5"/>
      <c r="AE56" s="5"/>
      <c r="AF56" s="5"/>
      <c r="AG56" s="5"/>
      <c r="AH56" s="5"/>
      <c r="AI56" s="5"/>
      <c r="AJ56" s="5"/>
      <c r="AK56" s="5"/>
      <c r="AL56" s="5"/>
      <c r="AM56" s="34"/>
      <c r="AN56" s="5"/>
      <c r="AO56" s="5"/>
    </row>
    <row r="57" spans="1:41">
      <c r="A57" s="5" t="s">
        <v>734</v>
      </c>
      <c r="B57" s="5" t="s">
        <v>735</v>
      </c>
      <c r="C57" s="5" t="s">
        <v>625</v>
      </c>
      <c r="D57" s="5" t="s">
        <v>642</v>
      </c>
      <c r="E57" s="5">
        <v>6</v>
      </c>
      <c r="F57" s="33">
        <v>45111</v>
      </c>
      <c r="G57" s="33">
        <v>45132</v>
      </c>
      <c r="H57" s="5" t="s">
        <v>218</v>
      </c>
    </row>
    <row r="58" spans="1:41">
      <c r="A58" s="5" t="s">
        <v>736</v>
      </c>
      <c r="B58" s="5" t="s">
        <v>737</v>
      </c>
      <c r="C58" s="5" t="s">
        <v>625</v>
      </c>
      <c r="D58" s="5" t="s">
        <v>626</v>
      </c>
      <c r="E58" s="5">
        <v>6</v>
      </c>
      <c r="F58" s="33">
        <v>45122</v>
      </c>
      <c r="G58" s="33">
        <v>45145</v>
      </c>
      <c r="H58" s="5" t="s">
        <v>218</v>
      </c>
    </row>
    <row r="59" spans="1:41">
      <c r="A59" s="5" t="s">
        <v>738</v>
      </c>
      <c r="B59" s="5" t="s">
        <v>739</v>
      </c>
      <c r="C59" s="5" t="s">
        <v>112</v>
      </c>
      <c r="D59" s="5" t="s">
        <v>626</v>
      </c>
      <c r="E59" s="5">
        <v>6</v>
      </c>
      <c r="F59" s="33">
        <v>45117</v>
      </c>
      <c r="G59" s="33">
        <v>45133</v>
      </c>
      <c r="H59" s="5" t="s">
        <v>218</v>
      </c>
    </row>
    <row r="60" spans="1:41">
      <c r="A60" s="5" t="s">
        <v>740</v>
      </c>
      <c r="B60" s="5" t="s">
        <v>102</v>
      </c>
      <c r="C60" s="5" t="s">
        <v>177</v>
      </c>
      <c r="D60" s="5" t="s">
        <v>298</v>
      </c>
      <c r="E60" s="5">
        <v>6</v>
      </c>
      <c r="F60" s="33">
        <v>45116</v>
      </c>
      <c r="G60" s="33">
        <v>45140</v>
      </c>
      <c r="H60" s="5" t="s">
        <v>210</v>
      </c>
    </row>
    <row r="61" spans="1:41">
      <c r="A61" s="5" t="s">
        <v>741</v>
      </c>
      <c r="B61" s="5" t="s">
        <v>742</v>
      </c>
      <c r="C61" s="5" t="s">
        <v>252</v>
      </c>
      <c r="D61" s="5">
        <v>2121</v>
      </c>
      <c r="E61" s="5">
        <v>6</v>
      </c>
      <c r="F61" s="33">
        <v>45122</v>
      </c>
      <c r="G61" s="33">
        <v>45148</v>
      </c>
      <c r="H61" s="5" t="s">
        <v>211</v>
      </c>
    </row>
    <row r="62" spans="1:41">
      <c r="A62" s="5" t="s">
        <v>743</v>
      </c>
      <c r="B62" s="5" t="s">
        <v>238</v>
      </c>
      <c r="C62" s="5" t="s">
        <v>177</v>
      </c>
      <c r="D62" s="5" t="s">
        <v>638</v>
      </c>
      <c r="E62" s="5">
        <v>6</v>
      </c>
      <c r="F62" s="33">
        <v>45110</v>
      </c>
      <c r="G62" s="33">
        <v>45139</v>
      </c>
      <c r="H62" s="5" t="s">
        <v>211</v>
      </c>
    </row>
    <row r="63" spans="1:41">
      <c r="A63" s="5" t="s">
        <v>744</v>
      </c>
      <c r="B63" s="5" t="s">
        <v>745</v>
      </c>
      <c r="C63" s="5" t="s">
        <v>177</v>
      </c>
      <c r="D63" s="5" t="s">
        <v>633</v>
      </c>
      <c r="E63" s="5">
        <v>6</v>
      </c>
      <c r="F63" s="33">
        <v>45118</v>
      </c>
      <c r="G63" s="33">
        <v>45138</v>
      </c>
      <c r="H63" s="5" t="s">
        <v>210</v>
      </c>
    </row>
    <row r="64" spans="1:41">
      <c r="A64" s="5" t="s">
        <v>746</v>
      </c>
      <c r="B64" s="5" t="s">
        <v>119</v>
      </c>
      <c r="C64" s="5" t="s">
        <v>119</v>
      </c>
      <c r="D64" s="5">
        <v>2253</v>
      </c>
      <c r="E64" s="5">
        <v>6</v>
      </c>
      <c r="F64" s="33">
        <v>45114</v>
      </c>
      <c r="G64" s="33">
        <v>45138</v>
      </c>
      <c r="H64" s="5" t="s">
        <v>211</v>
      </c>
    </row>
    <row r="65" spans="1:8">
      <c r="A65" s="5" t="s">
        <v>747</v>
      </c>
      <c r="B65" s="5" t="s">
        <v>748</v>
      </c>
      <c r="C65" s="5" t="s">
        <v>427</v>
      </c>
      <c r="D65" s="5" t="s">
        <v>638</v>
      </c>
      <c r="E65" s="5">
        <v>3</v>
      </c>
      <c r="F65" s="33">
        <v>45112</v>
      </c>
      <c r="G65" s="33">
        <v>45138</v>
      </c>
      <c r="H65" s="5" t="s">
        <v>211</v>
      </c>
    </row>
    <row r="66" spans="1:8">
      <c r="A66" s="5" t="s">
        <v>749</v>
      </c>
      <c r="B66" s="5" t="s">
        <v>213</v>
      </c>
      <c r="C66" s="5" t="s">
        <v>177</v>
      </c>
      <c r="D66" s="5" t="s">
        <v>750</v>
      </c>
      <c r="E66" s="5">
        <v>3</v>
      </c>
      <c r="F66" s="33">
        <v>45127</v>
      </c>
      <c r="G66" s="33">
        <v>45166</v>
      </c>
      <c r="H66" s="5" t="s">
        <v>210</v>
      </c>
    </row>
    <row r="67" spans="1:8">
      <c r="A67" s="5" t="s">
        <v>751</v>
      </c>
      <c r="B67" s="5" t="s">
        <v>752</v>
      </c>
      <c r="C67" s="5" t="s">
        <v>752</v>
      </c>
      <c r="D67" s="5">
        <v>2253</v>
      </c>
      <c r="E67" s="5">
        <v>3</v>
      </c>
      <c r="F67" s="33">
        <v>45130</v>
      </c>
      <c r="G67" s="33">
        <v>45151</v>
      </c>
      <c r="H67" s="5" t="s">
        <v>211</v>
      </c>
    </row>
    <row r="68" spans="1:8">
      <c r="A68" s="5" t="s">
        <v>753</v>
      </c>
      <c r="B68" s="5" t="s">
        <v>754</v>
      </c>
      <c r="C68" s="5" t="s">
        <v>112</v>
      </c>
      <c r="D68" s="5">
        <v>2253</v>
      </c>
      <c r="E68" s="5">
        <v>6</v>
      </c>
      <c r="F68" s="33">
        <v>45108</v>
      </c>
      <c r="G68" s="33">
        <v>45133</v>
      </c>
      <c r="H68" s="5" t="s">
        <v>218</v>
      </c>
    </row>
    <row r="69" spans="1:8">
      <c r="A69" s="5" t="s">
        <v>755</v>
      </c>
      <c r="B69" s="5" t="s">
        <v>756</v>
      </c>
      <c r="C69" s="5" t="s">
        <v>625</v>
      </c>
      <c r="D69" s="5" t="s">
        <v>646</v>
      </c>
      <c r="E69" s="5">
        <v>6</v>
      </c>
      <c r="F69" s="33">
        <v>45118</v>
      </c>
      <c r="G69" s="33">
        <v>45118</v>
      </c>
      <c r="H69" s="5" t="s">
        <v>218</v>
      </c>
    </row>
    <row r="70" spans="1:8">
      <c r="A70" s="5" t="s">
        <v>757</v>
      </c>
      <c r="B70" s="5" t="s">
        <v>177</v>
      </c>
      <c r="C70" s="5" t="s">
        <v>177</v>
      </c>
      <c r="D70" s="5" t="s">
        <v>638</v>
      </c>
      <c r="E70" s="5">
        <v>6</v>
      </c>
      <c r="F70" s="33">
        <v>45117</v>
      </c>
      <c r="G70" s="33">
        <v>45138</v>
      </c>
      <c r="H70" s="5" t="s">
        <v>211</v>
      </c>
    </row>
    <row r="71" spans="1:8">
      <c r="A71" s="5" t="s">
        <v>758</v>
      </c>
      <c r="B71" s="5" t="s">
        <v>177</v>
      </c>
      <c r="C71" s="5" t="s">
        <v>177</v>
      </c>
      <c r="D71" s="5" t="s">
        <v>638</v>
      </c>
      <c r="E71" s="5">
        <v>6</v>
      </c>
      <c r="F71" s="33">
        <v>45122</v>
      </c>
      <c r="G71" s="33">
        <v>45141</v>
      </c>
      <c r="H71" s="5" t="s">
        <v>211</v>
      </c>
    </row>
    <row r="72" spans="1:8">
      <c r="A72" s="5" t="s">
        <v>759</v>
      </c>
      <c r="B72" s="5" t="s">
        <v>760</v>
      </c>
      <c r="C72" s="5" t="s">
        <v>177</v>
      </c>
      <c r="D72" s="5" t="s">
        <v>636</v>
      </c>
      <c r="E72" s="5">
        <v>6</v>
      </c>
      <c r="F72" s="33">
        <v>45120</v>
      </c>
      <c r="G72" s="33">
        <v>45139</v>
      </c>
      <c r="H72" s="5" t="s">
        <v>210</v>
      </c>
    </row>
    <row r="73" spans="1:8">
      <c r="A73" s="5" t="s">
        <v>761</v>
      </c>
      <c r="B73" s="5" t="s">
        <v>245</v>
      </c>
      <c r="C73" s="5" t="s">
        <v>221</v>
      </c>
      <c r="D73" s="5">
        <v>2253</v>
      </c>
      <c r="E73" s="5">
        <v>3</v>
      </c>
      <c r="F73" s="33">
        <v>45111</v>
      </c>
      <c r="G73" s="33">
        <v>45133</v>
      </c>
      <c r="H73" s="5" t="s">
        <v>218</v>
      </c>
    </row>
    <row r="74" spans="1:8">
      <c r="A74" s="5" t="s">
        <v>762</v>
      </c>
      <c r="B74" s="5" t="s">
        <v>216</v>
      </c>
      <c r="C74" s="5" t="s">
        <v>98</v>
      </c>
      <c r="D74" s="5" t="s">
        <v>636</v>
      </c>
      <c r="E74" s="5">
        <v>6</v>
      </c>
      <c r="F74" s="33">
        <v>45117</v>
      </c>
      <c r="G74" s="33">
        <v>45141</v>
      </c>
      <c r="H74" s="5" t="s">
        <v>630</v>
      </c>
    </row>
    <row r="75" spans="1:8">
      <c r="A75" s="5" t="s">
        <v>763</v>
      </c>
      <c r="B75" s="5" t="s">
        <v>764</v>
      </c>
      <c r="C75" s="5" t="s">
        <v>185</v>
      </c>
      <c r="D75" s="5" t="s">
        <v>638</v>
      </c>
      <c r="E75" s="5">
        <v>6</v>
      </c>
      <c r="F75" s="33">
        <v>45110</v>
      </c>
      <c r="G75" s="33">
        <v>45138</v>
      </c>
      <c r="H75" s="5" t="s">
        <v>211</v>
      </c>
    </row>
    <row r="76" spans="1:8">
      <c r="A76" s="5" t="s">
        <v>765</v>
      </c>
      <c r="B76" s="5" t="s">
        <v>766</v>
      </c>
      <c r="C76" s="5" t="s">
        <v>215</v>
      </c>
      <c r="D76" s="5">
        <v>2253</v>
      </c>
      <c r="E76" s="5">
        <v>6</v>
      </c>
      <c r="F76" s="33">
        <v>45117</v>
      </c>
      <c r="G76" s="33">
        <v>45138</v>
      </c>
      <c r="H76" s="5" t="s">
        <v>211</v>
      </c>
    </row>
    <row r="77" spans="1:8">
      <c r="A77" s="5" t="s">
        <v>767</v>
      </c>
      <c r="B77" s="5" t="s">
        <v>768</v>
      </c>
      <c r="C77" s="5" t="s">
        <v>221</v>
      </c>
      <c r="D77" s="5" t="s">
        <v>646</v>
      </c>
      <c r="E77" s="5">
        <v>6</v>
      </c>
      <c r="F77" s="33">
        <v>45119</v>
      </c>
      <c r="G77" s="33">
        <v>45137</v>
      </c>
      <c r="H77" s="5" t="s">
        <v>218</v>
      </c>
    </row>
    <row r="78" spans="1:8">
      <c r="A78" s="5" t="s">
        <v>652</v>
      </c>
      <c r="B78" s="5" t="s">
        <v>769</v>
      </c>
      <c r="C78" s="5" t="s">
        <v>186</v>
      </c>
      <c r="D78" s="5">
        <v>2121</v>
      </c>
      <c r="E78" s="5">
        <v>6</v>
      </c>
      <c r="F78" s="33">
        <v>45117</v>
      </c>
      <c r="G78" s="33">
        <v>45141</v>
      </c>
      <c r="H78" s="5" t="s">
        <v>211</v>
      </c>
    </row>
    <row r="79" spans="1:8">
      <c r="A79" s="5" t="s">
        <v>770</v>
      </c>
      <c r="B79" s="5" t="s">
        <v>533</v>
      </c>
      <c r="C79" s="5" t="s">
        <v>177</v>
      </c>
      <c r="D79" s="5" t="s">
        <v>212</v>
      </c>
      <c r="E79" s="5">
        <v>6</v>
      </c>
      <c r="F79" s="33">
        <v>45107</v>
      </c>
      <c r="G79" s="33">
        <v>45139</v>
      </c>
      <c r="H79" s="5" t="s">
        <v>210</v>
      </c>
    </row>
    <row r="80" spans="1:8">
      <c r="A80" s="5" t="s">
        <v>771</v>
      </c>
      <c r="B80" s="5" t="s">
        <v>772</v>
      </c>
      <c r="C80" s="5" t="s">
        <v>472</v>
      </c>
      <c r="D80" s="5" t="s">
        <v>638</v>
      </c>
      <c r="E80" s="5">
        <v>6</v>
      </c>
      <c r="F80" s="33">
        <v>45120</v>
      </c>
      <c r="G80" s="33">
        <v>45110</v>
      </c>
      <c r="H80" s="5" t="s">
        <v>211</v>
      </c>
    </row>
    <row r="81" spans="1:8">
      <c r="A81" s="5" t="s">
        <v>773</v>
      </c>
      <c r="B81" s="5" t="s">
        <v>774</v>
      </c>
      <c r="C81" s="5" t="s">
        <v>177</v>
      </c>
      <c r="D81" s="5" t="s">
        <v>212</v>
      </c>
      <c r="E81" s="5">
        <v>6</v>
      </c>
      <c r="F81" s="33">
        <v>45104</v>
      </c>
      <c r="G81" s="33">
        <v>45132</v>
      </c>
      <c r="H81" s="5" t="s">
        <v>210</v>
      </c>
    </row>
    <row r="82" spans="1:8">
      <c r="A82" s="5" t="s">
        <v>775</v>
      </c>
      <c r="B82" s="5" t="s">
        <v>776</v>
      </c>
      <c r="C82" s="5" t="s">
        <v>645</v>
      </c>
      <c r="D82" s="5" t="s">
        <v>657</v>
      </c>
      <c r="E82" s="5">
        <v>3</v>
      </c>
      <c r="F82" s="33">
        <v>45117</v>
      </c>
      <c r="G82" s="33">
        <v>45138</v>
      </c>
      <c r="H82" s="5" t="s">
        <v>218</v>
      </c>
    </row>
    <row r="83" spans="1:8">
      <c r="A83" s="5" t="s">
        <v>777</v>
      </c>
      <c r="B83" s="5" t="s">
        <v>778</v>
      </c>
      <c r="C83" s="5" t="s">
        <v>779</v>
      </c>
      <c r="D83" s="5" t="s">
        <v>780</v>
      </c>
      <c r="E83" s="5">
        <v>6</v>
      </c>
      <c r="F83" s="33">
        <v>45119</v>
      </c>
      <c r="G83" s="33">
        <v>45111</v>
      </c>
      <c r="H83" s="5" t="s">
        <v>218</v>
      </c>
    </row>
    <row r="84" spans="1:8">
      <c r="A84" s="5" t="s">
        <v>781</v>
      </c>
      <c r="B84" s="5" t="s">
        <v>782</v>
      </c>
      <c r="C84" s="5" t="s">
        <v>625</v>
      </c>
      <c r="D84" s="5" t="s">
        <v>783</v>
      </c>
      <c r="E84" s="5">
        <v>6</v>
      </c>
      <c r="F84" s="33">
        <v>45121</v>
      </c>
      <c r="G84" s="33">
        <v>45146</v>
      </c>
      <c r="H84" s="5" t="s">
        <v>218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TGT V ACH</vt:lpstr>
      <vt:lpstr>COLLECTION</vt:lpstr>
      <vt:lpstr>RETURN PERCENTAGE</vt:lpstr>
      <vt:lpstr>Channel Management</vt:lpstr>
      <vt:lpstr>Channel Management 1</vt:lpstr>
      <vt:lpstr>JBP</vt:lpstr>
      <vt:lpstr>DEMO</vt:lpstr>
      <vt:lpstr>Demo data backup sheet</vt:lpstr>
      <vt:lpstr>OFD Data observation sheet</vt:lpstr>
      <vt:lpstr>MArket Developement</vt:lpstr>
      <vt:lpstr>PDA detail Backup sheet</vt:lpstr>
      <vt:lpstr>PDA SUMMARY</vt:lpstr>
      <vt:lpstr>Reporting</vt:lpstr>
      <vt:lpstr>RCT</vt:lpstr>
      <vt:lpstr>RCT backup file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Mis-9</dc:creator>
  <cp:lastModifiedBy>dell</cp:lastModifiedBy>
  <dcterms:created xsi:type="dcterms:W3CDTF">2022-05-11T05:54:00Z</dcterms:created>
  <dcterms:modified xsi:type="dcterms:W3CDTF">2024-01-09T10:34:52Z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ICV">
    <vt:lpwstr>F8CA2A76206044B289B0E3FFEB609524</vt:lpwstr>
  </property>
  <property fmtid="{D5CDD505-2E9C-101B-9397-08002B2CF9AE}" pid="4" name="KSOProductBuildVer">
    <vt:lpwstr>1033-11.2.0.11417</vt:lpwstr>
  </property>
</Properties>
</file>