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ELL\Desktop\PMS 23-24\"/>
    </mc:Choice>
  </mc:AlternateContent>
  <xr:revisionPtr revIDLastSave="0" documentId="13_ncr:1_{12F30774-35BC-4759-B128-1AA3D864E5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siness" sheetId="1" r:id="rId1"/>
    <sheet name="Maize ABS " sheetId="2" r:id="rId2"/>
    <sheet name="Returns" sheetId="3" r:id="rId3"/>
    <sheet name="MDA" sheetId="6" r:id="rId4"/>
    <sheet name="Unnati" sheetId="4" r:id="rId5"/>
    <sheet name="OFD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6" l="1"/>
  <c r="G32" i="6"/>
  <c r="F32" i="6"/>
  <c r="H26" i="6"/>
  <c r="G26" i="6"/>
  <c r="F26" i="6"/>
  <c r="E26" i="6"/>
  <c r="D26" i="6"/>
  <c r="H25" i="6"/>
  <c r="G25" i="6"/>
  <c r="F25" i="6"/>
  <c r="E25" i="6"/>
  <c r="D25" i="6"/>
  <c r="H24" i="6"/>
  <c r="G24" i="6"/>
  <c r="F24" i="6"/>
  <c r="E24" i="6"/>
  <c r="D24" i="6"/>
  <c r="H23" i="6"/>
  <c r="G23" i="6"/>
  <c r="F23" i="6"/>
  <c r="E23" i="6"/>
  <c r="D23" i="6"/>
  <c r="H22" i="6"/>
  <c r="G22" i="6"/>
  <c r="F22" i="6"/>
  <c r="H17" i="6"/>
  <c r="G17" i="6"/>
  <c r="F17" i="6"/>
  <c r="E17" i="6"/>
  <c r="D17" i="6"/>
  <c r="D22" i="6" s="1"/>
  <c r="H12" i="6"/>
  <c r="G12" i="6"/>
  <c r="F12" i="6"/>
  <c r="E12" i="6"/>
  <c r="D12" i="6"/>
  <c r="D7" i="6"/>
  <c r="F12" i="3"/>
  <c r="E12" i="3"/>
  <c r="D12" i="3"/>
  <c r="C12" i="3"/>
  <c r="G27" i="3"/>
  <c r="G26" i="3"/>
  <c r="G23" i="3"/>
  <c r="E21" i="3"/>
  <c r="D21" i="3"/>
  <c r="C21" i="3"/>
  <c r="G20" i="3"/>
  <c r="F20" i="3"/>
  <c r="H20" i="3" s="1"/>
  <c r="F19" i="3"/>
  <c r="H19" i="3" s="1"/>
  <c r="E18" i="3"/>
  <c r="D18" i="3"/>
  <c r="C18" i="3"/>
  <c r="G17" i="3"/>
  <c r="F17" i="3"/>
  <c r="H17" i="3" s="1"/>
  <c r="G16" i="3"/>
  <c r="F16" i="3"/>
  <c r="H16" i="3" s="1"/>
  <c r="E15" i="3"/>
  <c r="D15" i="3"/>
  <c r="C15" i="3"/>
  <c r="F14" i="3"/>
  <c r="H14" i="3" s="1"/>
  <c r="G13" i="3"/>
  <c r="F13" i="3"/>
  <c r="F15" i="3" s="1"/>
  <c r="G11" i="3"/>
  <c r="E11" i="3"/>
  <c r="C11" i="3"/>
  <c r="D10" i="3"/>
  <c r="F10" i="3" s="1"/>
  <c r="G9" i="3"/>
  <c r="F9" i="3"/>
  <c r="H9" i="3" s="1"/>
  <c r="C8" i="3"/>
  <c r="E7" i="3"/>
  <c r="D7" i="3"/>
  <c r="F7" i="3" s="1"/>
  <c r="H7" i="3" s="1"/>
  <c r="G6" i="3"/>
  <c r="F6" i="3"/>
  <c r="E5" i="3"/>
  <c r="D5" i="3"/>
  <c r="C5" i="3"/>
  <c r="G4" i="3"/>
  <c r="F4" i="3"/>
  <c r="H4" i="3" s="1"/>
  <c r="G3" i="3"/>
  <c r="F3" i="3"/>
  <c r="F10" i="4"/>
  <c r="E10" i="4"/>
  <c r="D10" i="4"/>
  <c r="C10" i="4"/>
  <c r="F8" i="4"/>
  <c r="E8" i="4"/>
  <c r="D8" i="4"/>
  <c r="C8" i="4"/>
  <c r="F6" i="4"/>
  <c r="E6" i="4"/>
  <c r="D6" i="4"/>
  <c r="C6" i="4"/>
  <c r="F27" i="6" l="1"/>
  <c r="G27" i="6"/>
  <c r="E22" i="6"/>
  <c r="H27" i="6"/>
  <c r="E27" i="6"/>
  <c r="E32" i="6" s="1"/>
  <c r="D27" i="6"/>
  <c r="D32" i="6" s="1"/>
  <c r="E7" i="6"/>
  <c r="F7" i="6" s="1"/>
  <c r="G18" i="3"/>
  <c r="C22" i="3"/>
  <c r="G28" i="3"/>
  <c r="G24" i="3"/>
  <c r="G15" i="3"/>
  <c r="F18" i="3"/>
  <c r="H18" i="3" s="1"/>
  <c r="D22" i="3"/>
  <c r="G21" i="3"/>
  <c r="F5" i="3"/>
  <c r="F8" i="3"/>
  <c r="H8" i="3" s="1"/>
  <c r="D11" i="3"/>
  <c r="H10" i="3"/>
  <c r="F11" i="3"/>
  <c r="H11" i="3" s="1"/>
  <c r="F22" i="3"/>
  <c r="H15" i="3"/>
  <c r="H3" i="3"/>
  <c r="G5" i="3"/>
  <c r="H6" i="3"/>
  <c r="D8" i="3"/>
  <c r="G10" i="3"/>
  <c r="F21" i="3"/>
  <c r="H21" i="3" s="1"/>
  <c r="E22" i="3"/>
  <c r="E8" i="3"/>
  <c r="H13" i="3"/>
  <c r="G7" i="3"/>
  <c r="G7" i="6" l="1"/>
  <c r="H7" i="6"/>
  <c r="G22" i="3"/>
  <c r="H12" i="3"/>
  <c r="H5" i="3"/>
  <c r="G25" i="3"/>
  <c r="G12" i="3"/>
  <c r="G8" i="3"/>
  <c r="F2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4" i="2"/>
  <c r="S40" i="1" l="1"/>
  <c r="R40" i="1"/>
  <c r="Q40" i="1"/>
  <c r="P40" i="1"/>
  <c r="O40" i="1"/>
  <c r="N40" i="1"/>
  <c r="M40" i="1"/>
  <c r="E26" i="1"/>
  <c r="M26" i="1" s="1"/>
  <c r="F26" i="1"/>
  <c r="S21" i="1"/>
  <c r="R21" i="1"/>
  <c r="Q21" i="1"/>
  <c r="P21" i="1"/>
  <c r="O21" i="1"/>
  <c r="N21" i="1"/>
  <c r="M21" i="1"/>
  <c r="R37" i="1"/>
  <c r="Q37" i="1"/>
  <c r="P37" i="1"/>
  <c r="O37" i="1"/>
  <c r="N37" i="1"/>
  <c r="M37" i="1"/>
  <c r="K37" i="1"/>
  <c r="R36" i="1"/>
  <c r="Q36" i="1"/>
  <c r="P36" i="1"/>
  <c r="O36" i="1"/>
  <c r="N36" i="1"/>
  <c r="M36" i="1"/>
  <c r="K36" i="1"/>
  <c r="R35" i="1"/>
  <c r="Q35" i="1"/>
  <c r="P35" i="1"/>
  <c r="O35" i="1"/>
  <c r="N35" i="1"/>
  <c r="M35" i="1"/>
  <c r="K35" i="1"/>
  <c r="R34" i="1"/>
  <c r="Q34" i="1"/>
  <c r="P34" i="1"/>
  <c r="O34" i="1"/>
  <c r="N34" i="1"/>
  <c r="M34" i="1"/>
  <c r="K34" i="1"/>
  <c r="R33" i="1"/>
  <c r="Q33" i="1"/>
  <c r="P33" i="1"/>
  <c r="O33" i="1"/>
  <c r="N33" i="1"/>
  <c r="M33" i="1"/>
  <c r="K33" i="1"/>
  <c r="R32" i="1"/>
  <c r="Q32" i="1"/>
  <c r="P32" i="1"/>
  <c r="O32" i="1"/>
  <c r="N32" i="1"/>
  <c r="M32" i="1"/>
  <c r="K32" i="1"/>
  <c r="R31" i="1"/>
  <c r="Q31" i="1"/>
  <c r="P31" i="1"/>
  <c r="O31" i="1"/>
  <c r="N31" i="1"/>
  <c r="M31" i="1"/>
  <c r="K31" i="1"/>
  <c r="R30" i="1"/>
  <c r="Q30" i="1"/>
  <c r="P30" i="1"/>
  <c r="O30" i="1"/>
  <c r="N30" i="1"/>
  <c r="M30" i="1"/>
  <c r="K30" i="1"/>
  <c r="R29" i="1"/>
  <c r="Q29" i="1"/>
  <c r="P29" i="1"/>
  <c r="O29" i="1"/>
  <c r="N29" i="1"/>
  <c r="M29" i="1"/>
  <c r="K29" i="1"/>
  <c r="R28" i="1"/>
  <c r="Q28" i="1"/>
  <c r="P28" i="1"/>
  <c r="O28" i="1"/>
  <c r="N28" i="1"/>
  <c r="M28" i="1"/>
  <c r="K28" i="1"/>
  <c r="R27" i="1"/>
  <c r="Q27" i="1"/>
  <c r="P27" i="1"/>
  <c r="O27" i="1"/>
  <c r="N27" i="1"/>
  <c r="M27" i="1"/>
  <c r="K27" i="1"/>
  <c r="R26" i="1"/>
  <c r="Q26" i="1"/>
  <c r="P26" i="1"/>
  <c r="O26" i="1"/>
  <c r="N26" i="1"/>
  <c r="R25" i="1"/>
  <c r="Q25" i="1"/>
  <c r="P25" i="1"/>
  <c r="O25" i="1"/>
  <c r="N25" i="1"/>
  <c r="M25" i="1"/>
  <c r="K25" i="1"/>
  <c r="R24" i="1"/>
  <c r="Q24" i="1"/>
  <c r="P24" i="1"/>
  <c r="O24" i="1"/>
  <c r="N24" i="1"/>
  <c r="M24" i="1"/>
  <c r="K24" i="1"/>
  <c r="R20" i="1"/>
  <c r="Q20" i="1"/>
  <c r="P20" i="1"/>
  <c r="O20" i="1"/>
  <c r="N20" i="1"/>
  <c r="M20" i="1"/>
  <c r="K20" i="1"/>
  <c r="R17" i="1"/>
  <c r="Q17" i="1"/>
  <c r="P17" i="1"/>
  <c r="O17" i="1"/>
  <c r="N17" i="1"/>
  <c r="M17" i="1"/>
  <c r="K17" i="1"/>
  <c r="R16" i="1"/>
  <c r="Q16" i="1"/>
  <c r="P16" i="1"/>
  <c r="O16" i="1"/>
  <c r="N16" i="1"/>
  <c r="M16" i="1"/>
  <c r="K16" i="1"/>
  <c r="R15" i="1"/>
  <c r="Q15" i="1"/>
  <c r="P15" i="1"/>
  <c r="O15" i="1"/>
  <c r="N15" i="1"/>
  <c r="M15" i="1"/>
  <c r="K15" i="1"/>
  <c r="R14" i="1"/>
  <c r="Q14" i="1"/>
  <c r="P14" i="1"/>
  <c r="O14" i="1"/>
  <c r="N14" i="1"/>
  <c r="M14" i="1"/>
  <c r="K14" i="1"/>
  <c r="M9" i="1"/>
  <c r="N9" i="1"/>
  <c r="O9" i="1"/>
  <c r="P9" i="1"/>
  <c r="Q9" i="1"/>
  <c r="R9" i="1"/>
  <c r="M10" i="1"/>
  <c r="N10" i="1"/>
  <c r="O10" i="1"/>
  <c r="P10" i="1"/>
  <c r="Q10" i="1"/>
  <c r="R10" i="1"/>
  <c r="M11" i="1"/>
  <c r="N11" i="1"/>
  <c r="O11" i="1"/>
  <c r="P11" i="1"/>
  <c r="Q11" i="1"/>
  <c r="R11" i="1"/>
  <c r="M12" i="1"/>
  <c r="N12" i="1"/>
  <c r="O12" i="1"/>
  <c r="P12" i="1"/>
  <c r="Q12" i="1"/>
  <c r="R12" i="1"/>
  <c r="M13" i="1"/>
  <c r="N13" i="1"/>
  <c r="O13" i="1"/>
  <c r="P13" i="1"/>
  <c r="Q13" i="1"/>
  <c r="R13" i="1"/>
  <c r="M18" i="1"/>
  <c r="N18" i="1"/>
  <c r="O18" i="1"/>
  <c r="P18" i="1"/>
  <c r="Q18" i="1"/>
  <c r="R18" i="1"/>
  <c r="M19" i="1"/>
  <c r="N19" i="1"/>
  <c r="O19" i="1"/>
  <c r="P19" i="1"/>
  <c r="Q19" i="1"/>
  <c r="R19" i="1"/>
  <c r="N8" i="1"/>
  <c r="O8" i="1"/>
  <c r="P8" i="1"/>
  <c r="Q8" i="1"/>
  <c r="R8" i="1"/>
  <c r="M7" i="1"/>
  <c r="M8" i="1"/>
  <c r="N7" i="1"/>
  <c r="O7" i="1"/>
  <c r="P7" i="1"/>
  <c r="Q7" i="1"/>
  <c r="R7" i="1"/>
  <c r="K8" i="1"/>
  <c r="K9" i="1"/>
  <c r="K10" i="1"/>
  <c r="K11" i="1"/>
  <c r="K12" i="1"/>
  <c r="K13" i="1"/>
  <c r="K18" i="1"/>
  <c r="K19" i="1"/>
  <c r="K7" i="1"/>
  <c r="K26" i="1" l="1"/>
  <c r="O38" i="1"/>
  <c r="R38" i="1"/>
  <c r="N38" i="1"/>
  <c r="M38" i="1"/>
  <c r="P38" i="1"/>
  <c r="Q38" i="1"/>
  <c r="S37" i="1"/>
  <c r="S28" i="1"/>
  <c r="S36" i="1"/>
  <c r="S27" i="1"/>
  <c r="S35" i="1"/>
  <c r="S26" i="1"/>
  <c r="S34" i="1"/>
  <c r="S33" i="1"/>
  <c r="S24" i="1"/>
  <c r="S32" i="1"/>
  <c r="S31" i="1"/>
  <c r="S30" i="1"/>
  <c r="S25" i="1"/>
  <c r="S29" i="1"/>
  <c r="S20" i="1"/>
  <c r="S16" i="1"/>
  <c r="S17" i="1"/>
  <c r="S14" i="1"/>
  <c r="S15" i="1"/>
  <c r="S9" i="1"/>
  <c r="S13" i="1"/>
  <c r="S8" i="1"/>
  <c r="S19" i="1"/>
  <c r="S18" i="1"/>
  <c r="S10" i="1"/>
  <c r="S7" i="1"/>
  <c r="S11" i="1"/>
  <c r="S12" i="1"/>
  <c r="S38" i="1" l="1"/>
</calcChain>
</file>

<file path=xl/sharedStrings.xml><?xml version="1.0" encoding="utf-8"?>
<sst xmlns="http://schemas.openxmlformats.org/spreadsheetml/2006/main" count="737" uniqueCount="380">
  <si>
    <t>Region</t>
  </si>
  <si>
    <t>Crop</t>
  </si>
  <si>
    <t>Category</t>
  </si>
  <si>
    <t>Variety</t>
  </si>
  <si>
    <t>Kota</t>
  </si>
  <si>
    <t>PADDY SEED</t>
  </si>
  <si>
    <t>F1</t>
  </si>
  <si>
    <t>OP</t>
  </si>
  <si>
    <t>Shiny</t>
  </si>
  <si>
    <t>MAIZE SEED</t>
  </si>
  <si>
    <t>BAJRA SEED</t>
  </si>
  <si>
    <t>Chittorgarh</t>
  </si>
  <si>
    <t>Dewas</t>
  </si>
  <si>
    <t>Ratlam</t>
  </si>
  <si>
    <t>Bhilwara</t>
  </si>
  <si>
    <t>Dausa</t>
  </si>
  <si>
    <t>Total</t>
  </si>
  <si>
    <t>GD No by GM</t>
  </si>
  <si>
    <t>allocation of GD nos</t>
  </si>
  <si>
    <t>NRV</t>
  </si>
  <si>
    <t>GD Value 23-24</t>
  </si>
  <si>
    <t>Mustard</t>
  </si>
  <si>
    <t>Wheat</t>
  </si>
  <si>
    <t>Account Code</t>
  </si>
  <si>
    <t>Account</t>
  </si>
  <si>
    <t>Account City Name</t>
  </si>
  <si>
    <t>State Name Name</t>
  </si>
  <si>
    <t>Head Quater Name</t>
  </si>
  <si>
    <t>Total ABS Amount</t>
  </si>
  <si>
    <t>0296-FC</t>
  </si>
  <si>
    <t>Choudhary Enterprises-Fc</t>
  </si>
  <si>
    <t>RAJGARH</t>
  </si>
  <si>
    <t>MADHYA PRADESH</t>
  </si>
  <si>
    <t>FC-Ratlam</t>
  </si>
  <si>
    <t>0300-FC</t>
  </si>
  <si>
    <t>Kalptaru Agro Chemicals-Fc</t>
  </si>
  <si>
    <t>RATLAM</t>
  </si>
  <si>
    <t>0303-FC</t>
  </si>
  <si>
    <t>Mangal Agro Agency-Fc</t>
  </si>
  <si>
    <t>SHIVPURI</t>
  </si>
  <si>
    <t>FC-Morena</t>
  </si>
  <si>
    <t>0306-FC</t>
  </si>
  <si>
    <t>Paliwal Krishi Firm-Fc</t>
  </si>
  <si>
    <t>SEHORE</t>
  </si>
  <si>
    <t>FC-Dewas</t>
  </si>
  <si>
    <t>0307-FC</t>
  </si>
  <si>
    <t>Patidar Agro Agencies-Fc</t>
  </si>
  <si>
    <t>BADNAWAR</t>
  </si>
  <si>
    <t>0308-FC</t>
  </si>
  <si>
    <t>Patidar Krishi Seva Kendra-Fc</t>
  </si>
  <si>
    <t>BOLIA</t>
  </si>
  <si>
    <t>0310-FC</t>
  </si>
  <si>
    <t>Sangam Seed Farm-Fc</t>
  </si>
  <si>
    <t>BHOPAL</t>
  </si>
  <si>
    <t>0311-FC</t>
  </si>
  <si>
    <t>Sarda Beej Bhandar-Fc</t>
  </si>
  <si>
    <t>NEEMUCH</t>
  </si>
  <si>
    <t>FC-Chittorgarh</t>
  </si>
  <si>
    <t>0312-FC</t>
  </si>
  <si>
    <t>Sarvoday Beej Bhandar-Fc</t>
  </si>
  <si>
    <t>0313-FC</t>
  </si>
  <si>
    <t>Shakti Beej Bhandar-Fc</t>
  </si>
  <si>
    <t>GWALIOR</t>
  </si>
  <si>
    <t>0317-FC</t>
  </si>
  <si>
    <t>Shri Krishna Agro Agency-Fc</t>
  </si>
  <si>
    <t>KODE</t>
  </si>
  <si>
    <t>0321-FC</t>
  </si>
  <si>
    <t>Welcome Seeds &amp; Agro Consultancy-Fc</t>
  </si>
  <si>
    <t>GUNA</t>
  </si>
  <si>
    <t>0327-FC</t>
  </si>
  <si>
    <t>Narmada Krishi Kendra-Fc</t>
  </si>
  <si>
    <t>RAJPUR</t>
  </si>
  <si>
    <t>0329-FC</t>
  </si>
  <si>
    <t>Panwar Krishi Sewa Kendra-Fc</t>
  </si>
  <si>
    <t>MANAWAR</t>
  </si>
  <si>
    <t>0330-FC</t>
  </si>
  <si>
    <t>LOHARI</t>
  </si>
  <si>
    <t>0348-FC</t>
  </si>
  <si>
    <t>Kisan Ghar-Fc</t>
  </si>
  <si>
    <t>KHANDWA</t>
  </si>
  <si>
    <t>0351-FC</t>
  </si>
  <si>
    <t xml:space="preserve">sheryansh Trading Company </t>
  </si>
  <si>
    <t>Bhdwa</t>
  </si>
  <si>
    <t>0352-FC</t>
  </si>
  <si>
    <t>Shrinath Krishi Seva Kendra-Fc</t>
  </si>
  <si>
    <t>KHARGONE</t>
  </si>
  <si>
    <t>0516-FC</t>
  </si>
  <si>
    <t>Choudhary Trading Company-Fc</t>
  </si>
  <si>
    <t>JAIPUR</t>
  </si>
  <si>
    <t>RAJASTHAN</t>
  </si>
  <si>
    <t>FC-Jaipur</t>
  </si>
  <si>
    <t>0529-FC</t>
  </si>
  <si>
    <t>Hajari Lal Onkar Lal-Fc</t>
  </si>
  <si>
    <t>BUNDI</t>
  </si>
  <si>
    <t>FC-Kota</t>
  </si>
  <si>
    <t>0785-FC</t>
  </si>
  <si>
    <t>Sawariya Agritech Pvt Ltd-Fc</t>
  </si>
  <si>
    <t>KHACHROD</t>
  </si>
  <si>
    <t>0786-FC</t>
  </si>
  <si>
    <t>Krishi Vikas Kendra-Fc</t>
  </si>
  <si>
    <t>CHANDERI</t>
  </si>
  <si>
    <t>0788-FC</t>
  </si>
  <si>
    <t>Shivam Traders-Fc</t>
  </si>
  <si>
    <t>KARAHI</t>
  </si>
  <si>
    <t>0858-FC</t>
  </si>
  <si>
    <t>Bhardwaj Fertilizers-Fc</t>
  </si>
  <si>
    <t>DEOLI</t>
  </si>
  <si>
    <t>FC-Bhilwara</t>
  </si>
  <si>
    <t>1002-FC</t>
  </si>
  <si>
    <t>Dhaker Krishi Kendra-Fc</t>
  </si>
  <si>
    <t>NIMBAHERA</t>
  </si>
  <si>
    <t>1004-FC</t>
  </si>
  <si>
    <t>Kisan Khad Beej Bhandar-Fc</t>
  </si>
  <si>
    <t>AANDHI</t>
  </si>
  <si>
    <t>1006-FC</t>
  </si>
  <si>
    <t>Shivam Krishi Sewa Kendra-Fc</t>
  </si>
  <si>
    <t>JALINDRI</t>
  </si>
  <si>
    <t>1043-FC</t>
  </si>
  <si>
    <t>Vinay Khad Beej Bhandar-Fc</t>
  </si>
  <si>
    <t>TONK</t>
  </si>
  <si>
    <t>1134-FC</t>
  </si>
  <si>
    <t>Anuradha Pesticides-Fc</t>
  </si>
  <si>
    <t>1144-FC</t>
  </si>
  <si>
    <t>Shree Gayatri Krishi Seva Kendra-Fc</t>
  </si>
  <si>
    <t>CHAUMAHLA</t>
  </si>
  <si>
    <t>1152-FC</t>
  </si>
  <si>
    <t>Shankar Beej Bhandar-Fc</t>
  </si>
  <si>
    <t>FC-Chomu</t>
  </si>
  <si>
    <t>1157-FC</t>
  </si>
  <si>
    <t>Mittal Seeds Corporation-Fc</t>
  </si>
  <si>
    <t>ALWAR</t>
  </si>
  <si>
    <t>1163-FC</t>
  </si>
  <si>
    <t>D P Traders-Fc</t>
  </si>
  <si>
    <t>GANDHWANI</t>
  </si>
  <si>
    <t>1173-FC</t>
  </si>
  <si>
    <t>Santoshi Krishi Sewa Kendra-Fc</t>
  </si>
  <si>
    <t>PANDHANA</t>
  </si>
  <si>
    <t>1223-FC</t>
  </si>
  <si>
    <t>Manoj Agro Agencies-Fc</t>
  </si>
  <si>
    <t>SHAHPURA</t>
  </si>
  <si>
    <t>1233-FC</t>
  </si>
  <si>
    <t>Suman Krishi Kendra-Fc</t>
  </si>
  <si>
    <t>CHHABRA</t>
  </si>
  <si>
    <t>1237-FC</t>
  </si>
  <si>
    <t>Mahaveer Khad Beej Bhandar-Fc</t>
  </si>
  <si>
    <t>1322-FC</t>
  </si>
  <si>
    <t>Badaya Traders-Fc</t>
  </si>
  <si>
    <t>MANPUR</t>
  </si>
  <si>
    <t>1328-FC</t>
  </si>
  <si>
    <t>Mukesh Kumar Rajmal Jain-Fc</t>
  </si>
  <si>
    <t>KHAMERA</t>
  </si>
  <si>
    <t>1337-FC</t>
  </si>
  <si>
    <t>J K Beej Bhandar &amp; Borewell-Fc</t>
  </si>
  <si>
    <t>CHHOTI SADRI</t>
  </si>
  <si>
    <t>1417-FC</t>
  </si>
  <si>
    <t>Kailash &amp; Company-Fc</t>
  </si>
  <si>
    <t>CHIKARDA</t>
  </si>
  <si>
    <t>1421-FC</t>
  </si>
  <si>
    <t>Rangeela Krishi Kendra-Fc</t>
  </si>
  <si>
    <t>MAVLI</t>
  </si>
  <si>
    <t>1481-FC</t>
  </si>
  <si>
    <t>Inani Agro Care-Fc</t>
  </si>
  <si>
    <t>VIJAI NAGAR</t>
  </si>
  <si>
    <t>1482-FC</t>
  </si>
  <si>
    <t>Gayatri Beej Bhandar-Fc</t>
  </si>
  <si>
    <t>1483-FC</t>
  </si>
  <si>
    <t>Tirupati Beej Bhandar-Fc</t>
  </si>
  <si>
    <t>BIJOLIYA</t>
  </si>
  <si>
    <t>1488-FC</t>
  </si>
  <si>
    <t>R J Patidar &amp; Company-Fc</t>
  </si>
  <si>
    <t>DHAMNOD</t>
  </si>
  <si>
    <t>1492-FC</t>
  </si>
  <si>
    <t>Aaijee Agro-Fc</t>
  </si>
  <si>
    <t>SINGHANA</t>
  </si>
  <si>
    <t>1499-FC</t>
  </si>
  <si>
    <t>Mohanlal Khandelwal-Fc</t>
  </si>
  <si>
    <t>PANSEMAL</t>
  </si>
  <si>
    <t>1500-FC</t>
  </si>
  <si>
    <t>Narmada Agro Agency-Fc</t>
  </si>
  <si>
    <t>BHIKANGAON</t>
  </si>
  <si>
    <t>1722-FC</t>
  </si>
  <si>
    <t>Mukesh Seeds &amp; General Suppliers-Fc</t>
  </si>
  <si>
    <t>1725-FC</t>
  </si>
  <si>
    <t>Jai Joganiya Mata Krishi Seva Kendra-Fc</t>
  </si>
  <si>
    <t>BHILWARA</t>
  </si>
  <si>
    <t>1726-FC</t>
  </si>
  <si>
    <t>Jitendra Trading Company-Fc</t>
  </si>
  <si>
    <t>DHAMNIYA</t>
  </si>
  <si>
    <t>1765-FC</t>
  </si>
  <si>
    <t>Jain Agro Agencies-Fc</t>
  </si>
  <si>
    <t>1776-FC</t>
  </si>
  <si>
    <t>Saraswati Khad Beej Bhandar-Fc</t>
  </si>
  <si>
    <t>CHOMU</t>
  </si>
  <si>
    <t>1908-FC</t>
  </si>
  <si>
    <t>Maheshwari Enterprises-Fc</t>
  </si>
  <si>
    <t>KOTA</t>
  </si>
  <si>
    <t>1921-FC</t>
  </si>
  <si>
    <t>Kisan Beej Bhandar-Fc</t>
  </si>
  <si>
    <t>BARROD</t>
  </si>
  <si>
    <t>1922-FC</t>
  </si>
  <si>
    <t>Subhash Beej Bhandar-Fc</t>
  </si>
  <si>
    <t>KOTKASHIM</t>
  </si>
  <si>
    <t>1987-FC</t>
  </si>
  <si>
    <t>Patidar Agro Agency-Fc</t>
  </si>
  <si>
    <t>BHAWANI MANDI</t>
  </si>
  <si>
    <t>2002-FC</t>
  </si>
  <si>
    <t>Swastik Fertilizer-Fc</t>
  </si>
  <si>
    <t>BARODAMEO</t>
  </si>
  <si>
    <t>2037-FC</t>
  </si>
  <si>
    <t>Lodhi Krishi Seva Kendra-Fc</t>
  </si>
  <si>
    <t>MADHUSUDANGARH</t>
  </si>
  <si>
    <t>2038-FC</t>
  </si>
  <si>
    <t>Janki Lal Kesri Lal-Fc</t>
  </si>
  <si>
    <t>RAMGANJMANDI</t>
  </si>
  <si>
    <t>2080-FC</t>
  </si>
  <si>
    <t>Shree Ram Krishi Sewa Kendra-Fc</t>
  </si>
  <si>
    <t>SINGOLI</t>
  </si>
  <si>
    <t>2087-FC</t>
  </si>
  <si>
    <t>Safal Krishi Sewa Kendra-Fc</t>
  </si>
  <si>
    <t>SUROTH</t>
  </si>
  <si>
    <t>2093-FC</t>
  </si>
  <si>
    <t>Baldev Kheti Badi Kendra-Fc</t>
  </si>
  <si>
    <t>KHERLI</t>
  </si>
  <si>
    <t>2096-FC</t>
  </si>
  <si>
    <t>Gattani &amp; Company-Fc</t>
  </si>
  <si>
    <t>BEGUN</t>
  </si>
  <si>
    <t>2113-FC</t>
  </si>
  <si>
    <t>Gadiya Brothers-Fc</t>
  </si>
  <si>
    <t>KUSHALGARH</t>
  </si>
  <si>
    <t>2207-FC</t>
  </si>
  <si>
    <t>Pareta Krishi Sewa Kendra-Fc</t>
  </si>
  <si>
    <t>SARERI</t>
  </si>
  <si>
    <t>2212-FC</t>
  </si>
  <si>
    <t>Rajesh Traders-Fc</t>
  </si>
  <si>
    <t>PAOTA</t>
  </si>
  <si>
    <t>2223-FC</t>
  </si>
  <si>
    <t>Basant Beej Bhandar-Fc</t>
  </si>
  <si>
    <t>SITAMAU</t>
  </si>
  <si>
    <t>2224-FC</t>
  </si>
  <si>
    <t>Dhakar Beej Bhandar-Fc</t>
  </si>
  <si>
    <t>2227-FC</t>
  </si>
  <si>
    <t>Farmer Help Centre-Fc</t>
  </si>
  <si>
    <t>KASBATHANA</t>
  </si>
  <si>
    <t>2233-FC</t>
  </si>
  <si>
    <t>Falodi Krishi Sewa Kendra-Fc</t>
  </si>
  <si>
    <t>KHILCHIPUR</t>
  </si>
  <si>
    <t>2234-FC</t>
  </si>
  <si>
    <t>2251-FC</t>
  </si>
  <si>
    <t>Bhandari Machinery Mart-Fc</t>
  </si>
  <si>
    <t>CHITTORGARH</t>
  </si>
  <si>
    <t>2268-FC</t>
  </si>
  <si>
    <t>Sanghvi Krishi Sewa Kendra-Fc</t>
  </si>
  <si>
    <t>Shamgarh</t>
  </si>
  <si>
    <t>2277-FC</t>
  </si>
  <si>
    <t>Vishnu Brothers-Fc</t>
  </si>
  <si>
    <t>LADPURA</t>
  </si>
  <si>
    <t>2382-FC</t>
  </si>
  <si>
    <t>Shri Balaji Beej Bhandar-Fc</t>
  </si>
  <si>
    <t>JHUNJHUNU</t>
  </si>
  <si>
    <t>2383-FC</t>
  </si>
  <si>
    <t>Ladha Krishi Sewa Kendra-Fc</t>
  </si>
  <si>
    <t>PAROLI</t>
  </si>
  <si>
    <t>2384-FC</t>
  </si>
  <si>
    <t>Sudha Agro-Fc</t>
  </si>
  <si>
    <t>BANSI</t>
  </si>
  <si>
    <t>2385-FC</t>
  </si>
  <si>
    <t>Agrawal Krishi Sewa Kendra-Fc</t>
  </si>
  <si>
    <t>KUMBHRAJ</t>
  </si>
  <si>
    <t>2386-FC</t>
  </si>
  <si>
    <t>Ashok Khaad Beej Bhandar-Fc</t>
  </si>
  <si>
    <t>RATLAI</t>
  </si>
  <si>
    <t>2387-FC</t>
  </si>
  <si>
    <t>Gujarat Agro Agency-FC</t>
  </si>
  <si>
    <t>Simalwara</t>
  </si>
  <si>
    <t>2389-FC</t>
  </si>
  <si>
    <t>Shri Karasdev Krishi Seva Kendra-Fc</t>
  </si>
  <si>
    <t>2394-FC</t>
  </si>
  <si>
    <t>Samriddhi Seeds Corporation-Fc</t>
  </si>
  <si>
    <t>INDORE</t>
  </si>
  <si>
    <t>2541-FC</t>
  </si>
  <si>
    <t>krishak khad vikreta avam sahayata kendra</t>
  </si>
  <si>
    <t>Ashoknagar</t>
  </si>
  <si>
    <t>2428-FC</t>
  </si>
  <si>
    <t>Rajesh Beej Bhandar</t>
  </si>
  <si>
    <t>Gharoth</t>
  </si>
  <si>
    <t>2471-FC</t>
  </si>
  <si>
    <t>Lalji Devchand Patel-FC</t>
  </si>
  <si>
    <t>Banswara</t>
  </si>
  <si>
    <t>2521-FC</t>
  </si>
  <si>
    <t>Mundra Krishi Sewa Samiti</t>
  </si>
  <si>
    <t>Gangapur</t>
  </si>
  <si>
    <t>2528-FC</t>
  </si>
  <si>
    <t xml:space="preserve">Burhani brothers </t>
  </si>
  <si>
    <t>Bundi</t>
  </si>
  <si>
    <t>2540-FC</t>
  </si>
  <si>
    <t>Shri Balaji Khad Beej Bhandar</t>
  </si>
  <si>
    <t>Shakkargarh</t>
  </si>
  <si>
    <t>2533-FC</t>
  </si>
  <si>
    <t>shiv seeds corporation</t>
  </si>
  <si>
    <t>2529-FC</t>
  </si>
  <si>
    <t>Samiksha Krishi sewa kendra</t>
  </si>
  <si>
    <t>Ghatoli</t>
  </si>
  <si>
    <t>New Party</t>
  </si>
  <si>
    <t>New Radha Krishi sewa kendra</t>
  </si>
  <si>
    <t>Khargaon</t>
  </si>
  <si>
    <t>Rahul Trading Company</t>
  </si>
  <si>
    <t>aaron</t>
  </si>
  <si>
    <t>2569-FC</t>
  </si>
  <si>
    <t>kashyap krishi sewa Kendra</t>
  </si>
  <si>
    <t>Sironj</t>
  </si>
  <si>
    <t>2566-FC</t>
  </si>
  <si>
    <t>Rubi Krishi sewa Kendra</t>
  </si>
  <si>
    <t>Raghavgarh</t>
  </si>
  <si>
    <t>2112-FC</t>
  </si>
  <si>
    <t>Devnarayan Krishi kendra</t>
  </si>
  <si>
    <t>Railmagra</t>
  </si>
  <si>
    <t>1222-FC</t>
  </si>
  <si>
    <t>yes enterprises</t>
  </si>
  <si>
    <t>kokshi</t>
  </si>
  <si>
    <t>0784-FC</t>
  </si>
  <si>
    <t>agro service center</t>
  </si>
  <si>
    <t>Anjad</t>
  </si>
  <si>
    <t>ABS qty</t>
  </si>
  <si>
    <t>Territory</t>
  </si>
  <si>
    <t>Entry Number</t>
  </si>
  <si>
    <t>No of OFD Received</t>
  </si>
  <si>
    <t>OFD Planted</t>
  </si>
  <si>
    <t>Status of OFD's</t>
  </si>
  <si>
    <t>Yield data Taken</t>
  </si>
  <si>
    <t>Submitted in Demo  App</t>
  </si>
  <si>
    <t>Maize</t>
  </si>
  <si>
    <t>Harvested</t>
  </si>
  <si>
    <t>Bajra</t>
  </si>
  <si>
    <t>VNR 2</t>
  </si>
  <si>
    <t>2020-21</t>
  </si>
  <si>
    <t>2021-22</t>
  </si>
  <si>
    <t>2022-23</t>
  </si>
  <si>
    <t>2023-24</t>
  </si>
  <si>
    <t>Scan Qty (mt)</t>
  </si>
  <si>
    <t>Net Sale (mt)</t>
  </si>
  <si>
    <t>% Scanning (qty)</t>
  </si>
  <si>
    <t>DRT Sale (mt)</t>
  </si>
  <si>
    <t>DRT Sale %</t>
  </si>
  <si>
    <t>RET Sale (mt)</t>
  </si>
  <si>
    <t>RET Sale %</t>
  </si>
  <si>
    <t>GD</t>
  </si>
  <si>
    <t>Placement</t>
  </si>
  <si>
    <t>Return</t>
  </si>
  <si>
    <t>Net Sale</t>
  </si>
  <si>
    <t>Return %</t>
  </si>
  <si>
    <t>% Achievement</t>
  </si>
  <si>
    <t>Hy Paddy</t>
  </si>
  <si>
    <t>GMH</t>
  </si>
  <si>
    <t>Hy Paddy + Maize</t>
  </si>
  <si>
    <t>Res paddy</t>
  </si>
  <si>
    <t>Res Paddy + Mustard + Wheat</t>
  </si>
  <si>
    <t>Hybrid</t>
  </si>
  <si>
    <t>GJMH SRN</t>
  </si>
  <si>
    <t>Kota SRN</t>
  </si>
  <si>
    <t>Zone SRN</t>
  </si>
  <si>
    <t>Res</t>
  </si>
  <si>
    <t>Kota Region</t>
  </si>
  <si>
    <t>Product</t>
  </si>
  <si>
    <t>Activity</t>
  </si>
  <si>
    <t>Sales 22</t>
  </si>
  <si>
    <t>Sales 23</t>
  </si>
  <si>
    <t>PDA Plan 23</t>
  </si>
  <si>
    <t>PDA Conducted</t>
  </si>
  <si>
    <t>TM Presence</t>
  </si>
  <si>
    <t>FD</t>
  </si>
  <si>
    <t>HD</t>
  </si>
  <si>
    <t>MFD</t>
  </si>
  <si>
    <t>RCT</t>
  </si>
  <si>
    <t>4001 Total</t>
  </si>
  <si>
    <t>4226 Total</t>
  </si>
  <si>
    <t>4343 Total</t>
  </si>
  <si>
    <t>4272 Total</t>
  </si>
  <si>
    <t>Maize Kota</t>
  </si>
  <si>
    <t xml:space="preserve"> Total</t>
  </si>
  <si>
    <t>3699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</si>
</sst>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&gt;=10000000]##\,##\,##\,##0.00;[&gt;=100000]##\,##\,##0.00;##,##0.00"/>
  </numFmts>
  <fonts count="15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</font>
    <font>
      <b/>
      <sz val="11"/>
      <color indexed="9"/>
      <name val="Calibri"/>
    </font>
    <font>
      <b/>
      <sz val="11"/>
      <color theme="1" tint="4.9989318521683403E-2"/>
      <name val="Calibri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indexed="9"/>
      </patternFill>
    </fill>
    <fill>
      <patternFill patternType="solid">
        <fgColor indexed="48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4" borderId="0" applyNumberFormat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164" fontId="0" fillId="0" borderId="0" xfId="0" applyNumberFormat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8" fillId="5" borderId="0" xfId="0" applyFont="1" applyFill="1" applyAlignment="1">
      <alignment horizontal="center"/>
    </xf>
    <xf numFmtId="0" fontId="9" fillId="6" borderId="1" xfId="0" applyFont="1" applyFill="1" applyBorder="1"/>
    <xf numFmtId="2" fontId="0" fillId="3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/>
    <xf numFmtId="166" fontId="0" fillId="0" borderId="1" xfId="0" applyNumberForma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2" fillId="0" borderId="1" xfId="0" applyFont="1" applyBorder="1"/>
    <xf numFmtId="0" fontId="0" fillId="0" borderId="2" xfId="0" applyBorder="1"/>
    <xf numFmtId="0" fontId="11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8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/>
    <xf numFmtId="1" fontId="0" fillId="0" borderId="1" xfId="0" applyNumberFormat="1" applyBorder="1"/>
    <xf numFmtId="0" fontId="4" fillId="9" borderId="1" xfId="0" applyFont="1" applyFill="1" applyBorder="1"/>
    <xf numFmtId="1" fontId="4" fillId="9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1" borderId="6" xfId="0" applyFill="1" applyBorder="1"/>
    <xf numFmtId="0" fontId="4" fillId="12" borderId="6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2" fontId="4" fillId="12" borderId="1" xfId="0" applyNumberFormat="1" applyFont="1" applyFill="1" applyBorder="1" applyAlignment="1">
      <alignment horizontal="center"/>
    </xf>
    <xf numFmtId="2" fontId="4" fillId="12" borderId="0" xfId="0" applyNumberFormat="1" applyFont="1" applyFill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2" fontId="4" fillId="7" borderId="0" xfId="0" applyNumberFormat="1" applyFont="1" applyFill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3" borderId="3" xfId="0" applyFont="1" applyFill="1" applyBorder="1" applyAlignment="1">
      <alignment horizontal="center"/>
    </xf>
    <xf numFmtId="0" fontId="4" fillId="7" borderId="1" xfId="2" applyFont="1" applyFill="1" applyBorder="1"/>
    <xf numFmtId="0" fontId="4" fillId="13" borderId="1" xfId="0" applyFont="1" applyFill="1" applyBorder="1" applyAlignment="1">
      <alignment horizontal="center"/>
    </xf>
    <xf numFmtId="0" fontId="4" fillId="0" borderId="0" xfId="0" applyFont="1"/>
    <xf numFmtId="0" fontId="0" fillId="10" borderId="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0"/>
  <sheetViews>
    <sheetView tabSelected="1" topLeftCell="B22" workbookViewId="0">
      <selection activeCell="J44" sqref="J44"/>
    </sheetView>
  </sheetViews>
  <sheetFormatPr defaultRowHeight="14.5" x14ac:dyDescent="0.35"/>
  <cols>
    <col min="1" max="1" width="6.453125" bestFit="1" customWidth="1"/>
    <col min="2" max="2" width="11.1796875" bestFit="1" customWidth="1"/>
    <col min="3" max="3" width="5.26953125" customWidth="1"/>
    <col min="4" max="4" width="5.6328125" bestFit="1" customWidth="1"/>
    <col min="5" max="5" width="8.7265625" style="6"/>
    <col min="6" max="6" width="10" style="6" customWidth="1"/>
    <col min="7" max="7" width="8.7265625" style="6"/>
    <col min="8" max="8" width="10.7265625" style="6" customWidth="1"/>
    <col min="9" max="11" width="8.7265625" style="6"/>
    <col min="13" max="17" width="9.36328125" style="6" bestFit="1" customWidth="1"/>
    <col min="18" max="18" width="8.81640625" style="6" bestFit="1" customWidth="1"/>
    <col min="19" max="19" width="9.36328125" style="6" bestFit="1" customWidth="1"/>
  </cols>
  <sheetData>
    <row r="2" spans="1:19" x14ac:dyDescent="0.35">
      <c r="A2" s="1"/>
    </row>
    <row r="4" spans="1:19" x14ac:dyDescent="0.35">
      <c r="A4" s="1"/>
      <c r="B4" t="s">
        <v>17</v>
      </c>
      <c r="E4" s="6" t="s">
        <v>18</v>
      </c>
    </row>
    <row r="5" spans="1:19" x14ac:dyDescent="0.35">
      <c r="M5" s="6" t="s">
        <v>20</v>
      </c>
    </row>
    <row r="6" spans="1:19" x14ac:dyDescent="0.35">
      <c r="A6" s="2" t="s">
        <v>0</v>
      </c>
      <c r="B6" s="4" t="s">
        <v>1</v>
      </c>
      <c r="C6" s="4" t="s">
        <v>2</v>
      </c>
      <c r="D6" s="4" t="s">
        <v>3</v>
      </c>
      <c r="E6" s="7" t="s">
        <v>12</v>
      </c>
      <c r="F6" s="7" t="s">
        <v>13</v>
      </c>
      <c r="G6" s="7" t="s">
        <v>4</v>
      </c>
      <c r="H6" s="7" t="s">
        <v>11</v>
      </c>
      <c r="I6" s="7" t="s">
        <v>14</v>
      </c>
      <c r="J6" s="7" t="s">
        <v>15</v>
      </c>
      <c r="K6" s="7" t="s">
        <v>16</v>
      </c>
      <c r="L6" s="5" t="s">
        <v>19</v>
      </c>
      <c r="M6" s="7" t="s">
        <v>12</v>
      </c>
      <c r="N6" s="7" t="s">
        <v>13</v>
      </c>
      <c r="O6" s="7" t="s">
        <v>4</v>
      </c>
      <c r="P6" s="7" t="s">
        <v>11</v>
      </c>
      <c r="Q6" s="7" t="s">
        <v>14</v>
      </c>
      <c r="R6" s="7" t="s">
        <v>15</v>
      </c>
      <c r="S6" s="7" t="s">
        <v>16</v>
      </c>
    </row>
    <row r="7" spans="1:19" x14ac:dyDescent="0.35">
      <c r="A7" s="2" t="s">
        <v>4</v>
      </c>
      <c r="B7" s="2" t="s">
        <v>5</v>
      </c>
      <c r="C7" s="2" t="s">
        <v>7</v>
      </c>
      <c r="D7" s="2" t="s">
        <v>8</v>
      </c>
      <c r="E7" s="7">
        <v>2</v>
      </c>
      <c r="F7" s="7">
        <v>0</v>
      </c>
      <c r="G7" s="7">
        <v>8</v>
      </c>
      <c r="H7" s="7">
        <v>0</v>
      </c>
      <c r="I7" s="7">
        <v>0</v>
      </c>
      <c r="J7" s="7">
        <v>0</v>
      </c>
      <c r="K7" s="7">
        <f>SUM(E7:J7)</f>
        <v>10</v>
      </c>
      <c r="L7" s="5">
        <v>71</v>
      </c>
      <c r="M7" s="7">
        <f>E7*$L$7*1000/100000</f>
        <v>1.42</v>
      </c>
      <c r="N7" s="7">
        <f t="shared" ref="N7:R7" si="0">F7*$L$7*1000/100000</f>
        <v>0</v>
      </c>
      <c r="O7" s="7">
        <f t="shared" si="0"/>
        <v>5.68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8">
        <f>SUM(M7:R7)</f>
        <v>7.1</v>
      </c>
    </row>
    <row r="8" spans="1:19" x14ac:dyDescent="0.35">
      <c r="A8" s="2" t="s">
        <v>4</v>
      </c>
      <c r="B8" s="2" t="s">
        <v>9</v>
      </c>
      <c r="C8" s="2" t="s">
        <v>6</v>
      </c>
      <c r="D8" s="3">
        <v>4001</v>
      </c>
      <c r="E8" s="7">
        <v>55</v>
      </c>
      <c r="F8" s="7">
        <v>26</v>
      </c>
      <c r="G8" s="7">
        <v>27</v>
      </c>
      <c r="H8" s="7">
        <v>13</v>
      </c>
      <c r="I8" s="7">
        <v>10</v>
      </c>
      <c r="J8" s="7">
        <v>0</v>
      </c>
      <c r="K8" s="7">
        <f t="shared" ref="K8:K13" si="1">SUM(E8:J8)</f>
        <v>131</v>
      </c>
      <c r="L8" s="5">
        <v>142.75</v>
      </c>
      <c r="M8" s="7">
        <f t="shared" ref="M8" si="2">E8*$L8*1000/100000</f>
        <v>78.512500000000003</v>
      </c>
      <c r="N8" s="7">
        <f t="shared" ref="N8" si="3">F8*$L8*1000/100000</f>
        <v>37.115000000000002</v>
      </c>
      <c r="O8" s="7">
        <f t="shared" ref="O8" si="4">G8*$L8*1000/100000</f>
        <v>38.542499999999997</v>
      </c>
      <c r="P8" s="7">
        <f t="shared" ref="P8" si="5">H8*$L8*1000/100000</f>
        <v>18.557500000000001</v>
      </c>
      <c r="Q8" s="7">
        <f t="shared" ref="Q8" si="6">I8*$L8*1000/100000</f>
        <v>14.275</v>
      </c>
      <c r="R8" s="7">
        <f t="shared" ref="R8" si="7">J8*$L8*1000/100000</f>
        <v>0</v>
      </c>
      <c r="S8" s="8">
        <f t="shared" ref="S8:S13" si="8">SUM(M8:R8)</f>
        <v>187.0025</v>
      </c>
    </row>
    <row r="9" spans="1:19" x14ac:dyDescent="0.35">
      <c r="A9" s="2" t="s">
        <v>4</v>
      </c>
      <c r="B9" s="2" t="s">
        <v>9</v>
      </c>
      <c r="C9" s="2" t="s">
        <v>6</v>
      </c>
      <c r="D9" s="3">
        <v>4226</v>
      </c>
      <c r="E9" s="7">
        <v>71</v>
      </c>
      <c r="F9" s="7">
        <v>32</v>
      </c>
      <c r="G9" s="7">
        <v>82</v>
      </c>
      <c r="H9" s="7">
        <v>25</v>
      </c>
      <c r="I9" s="7">
        <v>15</v>
      </c>
      <c r="J9" s="7">
        <v>0</v>
      </c>
      <c r="K9" s="7">
        <f t="shared" si="1"/>
        <v>225</v>
      </c>
      <c r="L9" s="5">
        <v>177.19</v>
      </c>
      <c r="M9" s="7">
        <f t="shared" ref="M9:M19" si="9">E9*$L9*1000/100000</f>
        <v>125.8049</v>
      </c>
      <c r="N9" s="7">
        <f t="shared" ref="N9:N19" si="10">F9*$L9*1000/100000</f>
        <v>56.700800000000001</v>
      </c>
      <c r="O9" s="7">
        <f t="shared" ref="O9:O19" si="11">G9*$L9*1000/100000</f>
        <v>145.29580000000001</v>
      </c>
      <c r="P9" s="7">
        <f t="shared" ref="P9:P19" si="12">H9*$L9*1000/100000</f>
        <v>44.297499999999999</v>
      </c>
      <c r="Q9" s="7">
        <f t="shared" ref="Q9:Q19" si="13">I9*$L9*1000/100000</f>
        <v>26.578499999999998</v>
      </c>
      <c r="R9" s="7">
        <f t="shared" ref="R9:R19" si="14">J9*$L9*1000/100000</f>
        <v>0</v>
      </c>
      <c r="S9" s="8">
        <f t="shared" si="8"/>
        <v>398.67750000000007</v>
      </c>
    </row>
    <row r="10" spans="1:19" x14ac:dyDescent="0.35">
      <c r="A10" s="2" t="s">
        <v>4</v>
      </c>
      <c r="B10" s="2" t="s">
        <v>9</v>
      </c>
      <c r="C10" s="2" t="s">
        <v>6</v>
      </c>
      <c r="D10" s="3">
        <v>4307</v>
      </c>
      <c r="E10" s="7">
        <v>0</v>
      </c>
      <c r="F10" s="7">
        <v>0</v>
      </c>
      <c r="G10" s="7">
        <v>0</v>
      </c>
      <c r="H10" s="7">
        <v>5</v>
      </c>
      <c r="I10" s="7">
        <v>10</v>
      </c>
      <c r="J10" s="7">
        <v>0</v>
      </c>
      <c r="K10" s="7">
        <f t="shared" si="1"/>
        <v>15</v>
      </c>
      <c r="L10" s="5">
        <v>120.15</v>
      </c>
      <c r="M10" s="7">
        <f t="shared" si="9"/>
        <v>0</v>
      </c>
      <c r="N10" s="7">
        <f t="shared" si="10"/>
        <v>0</v>
      </c>
      <c r="O10" s="7">
        <f t="shared" si="11"/>
        <v>0</v>
      </c>
      <c r="P10" s="7">
        <f t="shared" si="12"/>
        <v>6.0075000000000003</v>
      </c>
      <c r="Q10" s="7">
        <f t="shared" si="13"/>
        <v>12.015000000000001</v>
      </c>
      <c r="R10" s="7">
        <f t="shared" si="14"/>
        <v>0</v>
      </c>
      <c r="S10" s="8">
        <f t="shared" si="8"/>
        <v>18.022500000000001</v>
      </c>
    </row>
    <row r="11" spans="1:19" x14ac:dyDescent="0.35">
      <c r="A11" s="2" t="s">
        <v>4</v>
      </c>
      <c r="B11" s="2" t="s">
        <v>9</v>
      </c>
      <c r="C11" s="2" t="s">
        <v>6</v>
      </c>
      <c r="D11" s="3">
        <v>4343</v>
      </c>
      <c r="E11" s="7">
        <v>37</v>
      </c>
      <c r="F11" s="7">
        <v>12</v>
      </c>
      <c r="G11" s="7">
        <v>25</v>
      </c>
      <c r="H11" s="7">
        <v>16</v>
      </c>
      <c r="I11" s="7">
        <v>20</v>
      </c>
      <c r="J11" s="7">
        <v>0</v>
      </c>
      <c r="K11" s="7">
        <f t="shared" si="1"/>
        <v>110</v>
      </c>
      <c r="L11" s="5">
        <v>229.61</v>
      </c>
      <c r="M11" s="7">
        <f t="shared" si="9"/>
        <v>84.955699999999993</v>
      </c>
      <c r="N11" s="7">
        <f t="shared" si="10"/>
        <v>27.5532</v>
      </c>
      <c r="O11" s="7">
        <f t="shared" si="11"/>
        <v>57.402500000000003</v>
      </c>
      <c r="P11" s="7">
        <f t="shared" si="12"/>
        <v>36.7376</v>
      </c>
      <c r="Q11" s="7">
        <f t="shared" si="13"/>
        <v>45.922000000000011</v>
      </c>
      <c r="R11" s="7">
        <f t="shared" si="14"/>
        <v>0</v>
      </c>
      <c r="S11" s="8">
        <f t="shared" si="8"/>
        <v>252.57100000000003</v>
      </c>
    </row>
    <row r="12" spans="1:19" x14ac:dyDescent="0.35">
      <c r="A12" s="2" t="s">
        <v>4</v>
      </c>
      <c r="B12" s="2" t="s">
        <v>9</v>
      </c>
      <c r="C12" s="2" t="s">
        <v>6</v>
      </c>
      <c r="D12" s="3">
        <v>4352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0</v>
      </c>
      <c r="K12" s="7">
        <f t="shared" si="1"/>
        <v>5</v>
      </c>
      <c r="L12" s="5">
        <v>225</v>
      </c>
      <c r="M12" s="7">
        <f t="shared" si="9"/>
        <v>2.25</v>
      </c>
      <c r="N12" s="7">
        <f t="shared" si="10"/>
        <v>2.25</v>
      </c>
      <c r="O12" s="7">
        <f t="shared" si="11"/>
        <v>2.25</v>
      </c>
      <c r="P12" s="7">
        <f t="shared" si="12"/>
        <v>2.25</v>
      </c>
      <c r="Q12" s="7">
        <f t="shared" si="13"/>
        <v>2.25</v>
      </c>
      <c r="R12" s="7">
        <f t="shared" si="14"/>
        <v>0</v>
      </c>
      <c r="S12" s="8">
        <f t="shared" si="8"/>
        <v>11.25</v>
      </c>
    </row>
    <row r="13" spans="1:19" x14ac:dyDescent="0.35">
      <c r="A13" s="2" t="s">
        <v>4</v>
      </c>
      <c r="B13" s="2" t="s">
        <v>9</v>
      </c>
      <c r="C13" s="2" t="s">
        <v>6</v>
      </c>
      <c r="D13" s="3">
        <v>4272</v>
      </c>
      <c r="E13" s="7">
        <v>2</v>
      </c>
      <c r="F13" s="7">
        <v>15</v>
      </c>
      <c r="G13" s="7">
        <v>1</v>
      </c>
      <c r="H13" s="7">
        <v>1</v>
      </c>
      <c r="I13" s="7">
        <v>1</v>
      </c>
      <c r="J13" s="7">
        <v>0</v>
      </c>
      <c r="K13" s="7">
        <f t="shared" si="1"/>
        <v>20</v>
      </c>
      <c r="L13" s="5">
        <v>177.07</v>
      </c>
      <c r="M13" s="7">
        <f t="shared" si="9"/>
        <v>3.5413999999999999</v>
      </c>
      <c r="N13" s="7">
        <f t="shared" si="10"/>
        <v>26.560499999999994</v>
      </c>
      <c r="O13" s="7">
        <f t="shared" si="11"/>
        <v>1.7706999999999999</v>
      </c>
      <c r="P13" s="7">
        <f t="shared" si="12"/>
        <v>1.7706999999999999</v>
      </c>
      <c r="Q13" s="7">
        <f t="shared" si="13"/>
        <v>1.7706999999999999</v>
      </c>
      <c r="R13" s="7">
        <f t="shared" si="14"/>
        <v>0</v>
      </c>
      <c r="S13" s="8">
        <f t="shared" si="8"/>
        <v>35.413999999999994</v>
      </c>
    </row>
    <row r="14" spans="1:19" x14ac:dyDescent="0.35">
      <c r="A14" s="2" t="s">
        <v>4</v>
      </c>
      <c r="B14" s="2" t="s">
        <v>9</v>
      </c>
      <c r="C14" s="2" t="s">
        <v>6</v>
      </c>
      <c r="D14" s="3">
        <v>4361</v>
      </c>
      <c r="E14" s="7"/>
      <c r="F14" s="7"/>
      <c r="G14" s="7"/>
      <c r="H14" s="7"/>
      <c r="I14" s="7"/>
      <c r="J14" s="7"/>
      <c r="K14" s="7">
        <f t="shared" ref="K14" si="15">SUM(E14:J14)</f>
        <v>0</v>
      </c>
      <c r="L14" s="5">
        <v>110</v>
      </c>
      <c r="M14" s="7">
        <f t="shared" ref="M14" si="16">E14*$L14*1000/100000</f>
        <v>0</v>
      </c>
      <c r="N14" s="7">
        <f t="shared" ref="N14" si="17">F14*$L14*1000/100000</f>
        <v>0</v>
      </c>
      <c r="O14" s="7">
        <f t="shared" ref="O14" si="18">G14*$L14*1000/100000</f>
        <v>0</v>
      </c>
      <c r="P14" s="7">
        <f t="shared" ref="P14" si="19">H14*$L14*1000/100000</f>
        <v>0</v>
      </c>
      <c r="Q14" s="7">
        <f t="shared" ref="Q14" si="20">I14*$L14*1000/100000</f>
        <v>0</v>
      </c>
      <c r="R14" s="7">
        <f t="shared" ref="R14" si="21">J14*$L14*1000/100000</f>
        <v>0</v>
      </c>
      <c r="S14" s="8">
        <f t="shared" ref="S14" si="22">SUM(M14:R14)</f>
        <v>0</v>
      </c>
    </row>
    <row r="15" spans="1:19" x14ac:dyDescent="0.35">
      <c r="A15" s="2" t="s">
        <v>4</v>
      </c>
      <c r="B15" s="2" t="s">
        <v>9</v>
      </c>
      <c r="C15" s="2" t="s">
        <v>6</v>
      </c>
      <c r="D15" s="3">
        <v>4550</v>
      </c>
      <c r="E15" s="7"/>
      <c r="F15" s="7"/>
      <c r="G15" s="7"/>
      <c r="H15" s="7"/>
      <c r="I15" s="7"/>
      <c r="J15" s="7"/>
      <c r="K15" s="7">
        <f t="shared" ref="K15" si="23">SUM(E15:J15)</f>
        <v>0</v>
      </c>
      <c r="L15" s="5">
        <v>225</v>
      </c>
      <c r="M15" s="7">
        <f t="shared" ref="M15" si="24">E15*$L15*1000/100000</f>
        <v>0</v>
      </c>
      <c r="N15" s="7">
        <f t="shared" ref="N15" si="25">F15*$L15*1000/100000</f>
        <v>0</v>
      </c>
      <c r="O15" s="7">
        <f t="shared" ref="O15" si="26">G15*$L15*1000/100000</f>
        <v>0</v>
      </c>
      <c r="P15" s="7">
        <f t="shared" ref="P15" si="27">H15*$L15*1000/100000</f>
        <v>0</v>
      </c>
      <c r="Q15" s="7">
        <f t="shared" ref="Q15" si="28">I15*$L15*1000/100000</f>
        <v>0</v>
      </c>
      <c r="R15" s="7">
        <f t="shared" ref="R15" si="29">J15*$L15*1000/100000</f>
        <v>0</v>
      </c>
      <c r="S15" s="8">
        <f t="shared" ref="S15" si="30">SUM(M15:R15)</f>
        <v>0</v>
      </c>
    </row>
    <row r="16" spans="1:19" x14ac:dyDescent="0.35">
      <c r="A16" s="2" t="s">
        <v>4</v>
      </c>
      <c r="B16" s="2" t="s">
        <v>21</v>
      </c>
      <c r="C16" s="2" t="s">
        <v>7</v>
      </c>
      <c r="D16" s="3">
        <v>509</v>
      </c>
      <c r="E16" s="7"/>
      <c r="F16" s="7"/>
      <c r="G16" s="7"/>
      <c r="H16" s="7"/>
      <c r="I16" s="7"/>
      <c r="J16" s="7"/>
      <c r="K16" s="7">
        <f t="shared" ref="K16:K17" si="31">SUM(E16:J16)</f>
        <v>0</v>
      </c>
      <c r="L16" s="5">
        <v>235</v>
      </c>
      <c r="M16" s="7">
        <f t="shared" ref="M16:M17" si="32">E16*$L16*1000/100000</f>
        <v>0</v>
      </c>
      <c r="N16" s="7">
        <f t="shared" ref="N16:N17" si="33">F16*$L16*1000/100000</f>
        <v>0</v>
      </c>
      <c r="O16" s="7">
        <f t="shared" ref="O16:O17" si="34">G16*$L16*1000/100000</f>
        <v>0</v>
      </c>
      <c r="P16" s="7">
        <f t="shared" ref="P16:P17" si="35">H16*$L16*1000/100000</f>
        <v>0</v>
      </c>
      <c r="Q16" s="7">
        <f t="shared" ref="Q16:Q17" si="36">I16*$L16*1000/100000</f>
        <v>0</v>
      </c>
      <c r="R16" s="7">
        <f t="shared" ref="R16:R17" si="37">J16*$L16*1000/100000</f>
        <v>0</v>
      </c>
      <c r="S16" s="8">
        <f t="shared" ref="S16:S17" si="38">SUM(M16:R16)</f>
        <v>0</v>
      </c>
    </row>
    <row r="17" spans="1:20" x14ac:dyDescent="0.35">
      <c r="A17" s="2" t="s">
        <v>4</v>
      </c>
      <c r="B17" s="2" t="s">
        <v>22</v>
      </c>
      <c r="C17" s="2" t="s">
        <v>7</v>
      </c>
      <c r="D17" s="3">
        <v>601</v>
      </c>
      <c r="E17" s="7"/>
      <c r="F17" s="7"/>
      <c r="G17" s="7"/>
      <c r="H17" s="7"/>
      <c r="I17" s="7"/>
      <c r="J17" s="7"/>
      <c r="K17" s="7">
        <f t="shared" si="31"/>
        <v>0</v>
      </c>
      <c r="L17" s="5">
        <v>54</v>
      </c>
      <c r="M17" s="7">
        <f t="shared" si="32"/>
        <v>0</v>
      </c>
      <c r="N17" s="7">
        <f t="shared" si="33"/>
        <v>0</v>
      </c>
      <c r="O17" s="7">
        <f t="shared" si="34"/>
        <v>0</v>
      </c>
      <c r="P17" s="7">
        <f t="shared" si="35"/>
        <v>0</v>
      </c>
      <c r="Q17" s="7">
        <f t="shared" si="36"/>
        <v>0</v>
      </c>
      <c r="R17" s="7">
        <f t="shared" si="37"/>
        <v>0</v>
      </c>
      <c r="S17" s="8">
        <f t="shared" si="38"/>
        <v>0</v>
      </c>
    </row>
    <row r="18" spans="1:20" x14ac:dyDescent="0.35">
      <c r="A18" s="2" t="s">
        <v>4</v>
      </c>
      <c r="B18" s="2" t="s">
        <v>10</v>
      </c>
      <c r="C18" s="2" t="s">
        <v>6</v>
      </c>
      <c r="D18" s="3">
        <v>3651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f>SUM(E18:J18)</f>
        <v>0</v>
      </c>
      <c r="L18" s="5"/>
      <c r="M18" s="7">
        <f t="shared" si="9"/>
        <v>0</v>
      </c>
      <c r="N18" s="7">
        <f t="shared" si="10"/>
        <v>0</v>
      </c>
      <c r="O18" s="7">
        <f t="shared" si="11"/>
        <v>0</v>
      </c>
      <c r="P18" s="7">
        <f t="shared" si="12"/>
        <v>0</v>
      </c>
      <c r="Q18" s="7">
        <f t="shared" si="13"/>
        <v>0</v>
      </c>
      <c r="R18" s="7">
        <f t="shared" si="14"/>
        <v>0</v>
      </c>
      <c r="S18" s="8">
        <f>SUM(M18:R18)</f>
        <v>0</v>
      </c>
    </row>
    <row r="19" spans="1:20" x14ac:dyDescent="0.35">
      <c r="A19" s="2" t="s">
        <v>4</v>
      </c>
      <c r="B19" s="2" t="s">
        <v>10</v>
      </c>
      <c r="C19" s="2" t="s">
        <v>6</v>
      </c>
      <c r="D19" s="3">
        <v>3535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f>SUM(E19:J19)</f>
        <v>0</v>
      </c>
      <c r="L19" s="5">
        <v>230</v>
      </c>
      <c r="M19" s="7">
        <f t="shared" si="9"/>
        <v>0</v>
      </c>
      <c r="N19" s="7">
        <f t="shared" si="10"/>
        <v>0</v>
      </c>
      <c r="O19" s="7">
        <f t="shared" si="11"/>
        <v>0</v>
      </c>
      <c r="P19" s="7">
        <f t="shared" si="12"/>
        <v>0</v>
      </c>
      <c r="Q19" s="7">
        <f t="shared" si="13"/>
        <v>0</v>
      </c>
      <c r="R19" s="7">
        <f t="shared" si="14"/>
        <v>0</v>
      </c>
      <c r="S19" s="8">
        <f>SUM(M19:R19)</f>
        <v>0</v>
      </c>
    </row>
    <row r="20" spans="1:20" x14ac:dyDescent="0.35">
      <c r="A20" s="2" t="s">
        <v>4</v>
      </c>
      <c r="B20" s="2" t="s">
        <v>10</v>
      </c>
      <c r="C20" s="2" t="s">
        <v>6</v>
      </c>
      <c r="D20" s="3">
        <v>3699</v>
      </c>
      <c r="E20" s="7">
        <v>0</v>
      </c>
      <c r="F20" s="7">
        <v>0</v>
      </c>
      <c r="G20" s="7">
        <v>0</v>
      </c>
      <c r="H20" s="7">
        <v>2</v>
      </c>
      <c r="I20" s="7">
        <v>0</v>
      </c>
      <c r="J20" s="7">
        <v>8</v>
      </c>
      <c r="K20" s="7">
        <f>SUM(E20:J20)</f>
        <v>10</v>
      </c>
      <c r="L20" s="5">
        <v>291.3</v>
      </c>
      <c r="M20" s="7">
        <f t="shared" ref="M20" si="39">E20*$L20*1000/100000</f>
        <v>0</v>
      </c>
      <c r="N20" s="7">
        <f t="shared" ref="N20" si="40">F20*$L20*1000/100000</f>
        <v>0</v>
      </c>
      <c r="O20" s="7">
        <f t="shared" ref="O20" si="41">G20*$L20*1000/100000</f>
        <v>0</v>
      </c>
      <c r="P20" s="7">
        <f t="shared" ref="P20" si="42">H20*$L20*1000/100000</f>
        <v>5.8259999999999996</v>
      </c>
      <c r="Q20" s="7">
        <f t="shared" ref="Q20" si="43">I20*$L20*1000/100000</f>
        <v>0</v>
      </c>
      <c r="R20" s="7">
        <f t="shared" ref="R20" si="44">J20*$L20*1000/100000</f>
        <v>23.303999999999998</v>
      </c>
      <c r="S20" s="8">
        <f>SUM(M20:R20)</f>
        <v>29.13</v>
      </c>
      <c r="T20" s="9"/>
    </row>
    <row r="21" spans="1:20" x14ac:dyDescent="0.35">
      <c r="A21" s="10"/>
      <c r="B21" s="10"/>
      <c r="C21" s="10"/>
      <c r="D21" s="11"/>
      <c r="L21" s="12"/>
      <c r="M21" s="13">
        <f>SUM(M7:M20)</f>
        <v>296.48450000000003</v>
      </c>
      <c r="N21" s="13">
        <f t="shared" ref="N21:S21" si="45">SUM(N7:N20)</f>
        <v>150.17949999999999</v>
      </c>
      <c r="O21" s="13">
        <f t="shared" si="45"/>
        <v>250.94150000000002</v>
      </c>
      <c r="P21" s="13">
        <f t="shared" si="45"/>
        <v>115.44680000000001</v>
      </c>
      <c r="Q21" s="13">
        <f t="shared" si="45"/>
        <v>102.81120000000001</v>
      </c>
      <c r="R21" s="13">
        <f t="shared" si="45"/>
        <v>23.303999999999998</v>
      </c>
      <c r="S21" s="13">
        <f t="shared" si="45"/>
        <v>939.16750000000013</v>
      </c>
      <c r="T21" s="9"/>
    </row>
    <row r="23" spans="1:20" x14ac:dyDescent="0.35">
      <c r="A23" s="2" t="s">
        <v>0</v>
      </c>
      <c r="B23" s="4" t="s">
        <v>1</v>
      </c>
      <c r="C23" s="4" t="s">
        <v>2</v>
      </c>
      <c r="D23" s="4" t="s">
        <v>3</v>
      </c>
      <c r="E23" s="7" t="s">
        <v>12</v>
      </c>
      <c r="F23" s="7" t="s">
        <v>13</v>
      </c>
      <c r="G23" s="7" t="s">
        <v>4</v>
      </c>
      <c r="H23" s="7" t="s">
        <v>11</v>
      </c>
      <c r="I23" s="7" t="s">
        <v>14</v>
      </c>
      <c r="J23" s="7" t="s">
        <v>15</v>
      </c>
      <c r="K23" s="7" t="s">
        <v>16</v>
      </c>
      <c r="L23" s="5" t="s">
        <v>19</v>
      </c>
      <c r="M23" s="7" t="s">
        <v>12</v>
      </c>
      <c r="N23" s="7" t="s">
        <v>13</v>
      </c>
      <c r="O23" s="7" t="s">
        <v>4</v>
      </c>
      <c r="P23" s="7" t="s">
        <v>11</v>
      </c>
      <c r="Q23" s="7" t="s">
        <v>14</v>
      </c>
      <c r="R23" s="7" t="s">
        <v>15</v>
      </c>
      <c r="S23" s="7" t="s">
        <v>16</v>
      </c>
    </row>
    <row r="24" spans="1:20" x14ac:dyDescent="0.35">
      <c r="A24" s="2" t="s">
        <v>4</v>
      </c>
      <c r="B24" s="2" t="s">
        <v>5</v>
      </c>
      <c r="C24" s="2" t="s">
        <v>7</v>
      </c>
      <c r="D24" s="2" t="s">
        <v>8</v>
      </c>
      <c r="E24" s="7">
        <v>2.952</v>
      </c>
      <c r="F24" s="7"/>
      <c r="G24" s="7">
        <v>7.056</v>
      </c>
      <c r="H24" s="7"/>
      <c r="I24" s="7"/>
      <c r="J24" s="7"/>
      <c r="K24" s="7">
        <f>SUM(E24:J24)</f>
        <v>10.007999999999999</v>
      </c>
      <c r="L24" s="5">
        <v>71</v>
      </c>
      <c r="M24" s="7">
        <f>E24*$L$7*1000/100000</f>
        <v>2.0959199999999996</v>
      </c>
      <c r="N24" s="7">
        <f t="shared" ref="N24" si="46">F24*$L$7*1000/100000</f>
        <v>0</v>
      </c>
      <c r="O24" s="7">
        <f t="shared" ref="O24" si="47">G24*$L$7*1000/100000</f>
        <v>5.00976</v>
      </c>
      <c r="P24" s="7">
        <f t="shared" ref="P24" si="48">H24*$L$7*1000/100000</f>
        <v>0</v>
      </c>
      <c r="Q24" s="7">
        <f t="shared" ref="Q24" si="49">I24*$L$7*1000/100000</f>
        <v>0</v>
      </c>
      <c r="R24" s="7">
        <f t="shared" ref="R24" si="50">J24*$L$7*1000/100000</f>
        <v>0</v>
      </c>
      <c r="S24" s="15">
        <f>SUM(M24:R24)</f>
        <v>7.1056799999999996</v>
      </c>
    </row>
    <row r="25" spans="1:20" x14ac:dyDescent="0.35">
      <c r="A25" s="2" t="s">
        <v>4</v>
      </c>
      <c r="B25" s="2" t="s">
        <v>9</v>
      </c>
      <c r="C25" s="2" t="s">
        <v>6</v>
      </c>
      <c r="D25" s="3">
        <v>4001</v>
      </c>
      <c r="E25" s="7">
        <v>43.86</v>
      </c>
      <c r="F25" s="7">
        <v>7.1040000000000001</v>
      </c>
      <c r="G25" s="7">
        <v>12.932</v>
      </c>
      <c r="H25" s="7">
        <v>4.9359999999999999</v>
      </c>
      <c r="I25" s="7">
        <v>5.3360000000000003</v>
      </c>
      <c r="J25" s="7"/>
      <c r="K25" s="7">
        <f t="shared" ref="K25:K30" si="51">SUM(E25:J25)</f>
        <v>74.167999999999992</v>
      </c>
      <c r="L25" s="5">
        <v>142.75</v>
      </c>
      <c r="M25" s="7">
        <f t="shared" ref="M25:M37" si="52">E25*$L25*1000/100000</f>
        <v>62.610149999999997</v>
      </c>
      <c r="N25" s="7">
        <f t="shared" ref="N25:N37" si="53">F25*$L25*1000/100000</f>
        <v>10.14096</v>
      </c>
      <c r="O25" s="7">
        <f t="shared" ref="O25:O37" si="54">G25*$L25*1000/100000</f>
        <v>18.460430000000002</v>
      </c>
      <c r="P25" s="7">
        <f t="shared" ref="P25:P37" si="55">H25*$L25*1000/100000</f>
        <v>7.0461400000000003</v>
      </c>
      <c r="Q25" s="7">
        <f t="shared" ref="Q25:Q37" si="56">I25*$L25*1000/100000</f>
        <v>7.61714</v>
      </c>
      <c r="R25" s="7">
        <f t="shared" ref="R25:R37" si="57">J25*$L25*1000/100000</f>
        <v>0</v>
      </c>
      <c r="S25" s="15">
        <f t="shared" ref="S25:S34" si="58">SUM(M25:R25)</f>
        <v>105.87482</v>
      </c>
    </row>
    <row r="26" spans="1:20" x14ac:dyDescent="0.35">
      <c r="A26" s="2" t="s">
        <v>4</v>
      </c>
      <c r="B26" s="2" t="s">
        <v>9</v>
      </c>
      <c r="C26" s="2" t="s">
        <v>6</v>
      </c>
      <c r="D26" s="3">
        <v>4226</v>
      </c>
      <c r="E26" s="7">
        <f>65.976+0.032</f>
        <v>66.007999999999996</v>
      </c>
      <c r="F26" s="7">
        <f>9.534+2.044</f>
        <v>11.578000000000001</v>
      </c>
      <c r="G26" s="7">
        <v>74.236000000000004</v>
      </c>
      <c r="H26" s="7">
        <v>8.2919999999999998</v>
      </c>
      <c r="I26" s="7">
        <v>4.6879999999999997</v>
      </c>
      <c r="J26" s="7">
        <v>0.34</v>
      </c>
      <c r="K26" s="7">
        <f t="shared" si="51"/>
        <v>165.142</v>
      </c>
      <c r="L26" s="5">
        <v>177.19</v>
      </c>
      <c r="M26" s="7">
        <f t="shared" si="52"/>
        <v>116.95957519999999</v>
      </c>
      <c r="N26" s="7">
        <f t="shared" si="53"/>
        <v>20.515058200000002</v>
      </c>
      <c r="O26" s="7">
        <f t="shared" si="54"/>
        <v>131.53876840000001</v>
      </c>
      <c r="P26" s="7">
        <f t="shared" si="55"/>
        <v>14.6925948</v>
      </c>
      <c r="Q26" s="7">
        <f t="shared" si="56"/>
        <v>8.3066671999999997</v>
      </c>
      <c r="R26" s="7">
        <f t="shared" si="57"/>
        <v>0.60244600000000004</v>
      </c>
      <c r="S26" s="15">
        <f t="shared" si="58"/>
        <v>292.61510979999997</v>
      </c>
    </row>
    <row r="27" spans="1:20" x14ac:dyDescent="0.35">
      <c r="A27" s="2" t="s">
        <v>4</v>
      </c>
      <c r="B27" s="2" t="s">
        <v>9</v>
      </c>
      <c r="C27" s="2" t="s">
        <v>6</v>
      </c>
      <c r="D27" s="3">
        <v>4307</v>
      </c>
      <c r="E27" s="7"/>
      <c r="F27" s="7"/>
      <c r="G27" s="7">
        <v>4.0720000000000001</v>
      </c>
      <c r="H27" s="7">
        <v>2.7559999999999998</v>
      </c>
      <c r="I27" s="7">
        <v>7.4</v>
      </c>
      <c r="J27" s="7"/>
      <c r="K27" s="7">
        <f t="shared" si="51"/>
        <v>14.228</v>
      </c>
      <c r="L27" s="5">
        <v>120.15</v>
      </c>
      <c r="M27" s="7">
        <f t="shared" si="52"/>
        <v>0</v>
      </c>
      <c r="N27" s="7">
        <f t="shared" si="53"/>
        <v>0</v>
      </c>
      <c r="O27" s="7">
        <f t="shared" si="54"/>
        <v>4.8925080000000003</v>
      </c>
      <c r="P27" s="7">
        <f t="shared" si="55"/>
        <v>3.3113340000000004</v>
      </c>
      <c r="Q27" s="7">
        <f t="shared" si="56"/>
        <v>8.8911000000000016</v>
      </c>
      <c r="R27" s="7">
        <f t="shared" si="57"/>
        <v>0</v>
      </c>
      <c r="S27" s="15">
        <f t="shared" si="58"/>
        <v>17.094942000000003</v>
      </c>
    </row>
    <row r="28" spans="1:20" x14ac:dyDescent="0.35">
      <c r="A28" s="2" t="s">
        <v>4</v>
      </c>
      <c r="B28" s="2" t="s">
        <v>9</v>
      </c>
      <c r="C28" s="2" t="s">
        <v>6</v>
      </c>
      <c r="D28" s="3">
        <v>4343</v>
      </c>
      <c r="E28" s="7">
        <v>25.11</v>
      </c>
      <c r="F28" s="7">
        <v>6.0620000000000003</v>
      </c>
      <c r="G28" s="7">
        <v>12.24</v>
      </c>
      <c r="H28" s="7">
        <v>7.83</v>
      </c>
      <c r="I28" s="7">
        <v>8.1649999999999991</v>
      </c>
      <c r="J28" s="7"/>
      <c r="K28" s="7">
        <f t="shared" si="51"/>
        <v>59.406999999999996</v>
      </c>
      <c r="L28" s="5">
        <v>229.61</v>
      </c>
      <c r="M28" s="7">
        <f t="shared" si="52"/>
        <v>57.655071</v>
      </c>
      <c r="N28" s="7">
        <f t="shared" si="53"/>
        <v>13.918958200000002</v>
      </c>
      <c r="O28" s="7">
        <f t="shared" si="54"/>
        <v>28.104264000000004</v>
      </c>
      <c r="P28" s="7">
        <f t="shared" si="55"/>
        <v>17.978463000000001</v>
      </c>
      <c r="Q28" s="7">
        <f t="shared" si="56"/>
        <v>18.747656499999998</v>
      </c>
      <c r="R28" s="7">
        <f t="shared" si="57"/>
        <v>0</v>
      </c>
      <c r="S28" s="15">
        <f t="shared" si="58"/>
        <v>136.40441269999999</v>
      </c>
    </row>
    <row r="29" spans="1:20" x14ac:dyDescent="0.35">
      <c r="A29" s="2" t="s">
        <v>4</v>
      </c>
      <c r="B29" s="2" t="s">
        <v>9</v>
      </c>
      <c r="C29" s="2" t="s">
        <v>6</v>
      </c>
      <c r="D29" s="3">
        <v>4352</v>
      </c>
      <c r="E29" s="7"/>
      <c r="F29" s="7"/>
      <c r="G29" s="7"/>
      <c r="H29" s="7"/>
      <c r="I29" s="7"/>
      <c r="J29" s="7"/>
      <c r="K29" s="7">
        <f t="shared" si="51"/>
        <v>0</v>
      </c>
      <c r="L29" s="5">
        <v>225</v>
      </c>
      <c r="M29" s="7">
        <f t="shared" si="52"/>
        <v>0</v>
      </c>
      <c r="N29" s="7">
        <f t="shared" si="53"/>
        <v>0</v>
      </c>
      <c r="O29" s="7">
        <f t="shared" si="54"/>
        <v>0</v>
      </c>
      <c r="P29" s="7">
        <f t="shared" si="55"/>
        <v>0</v>
      </c>
      <c r="Q29" s="7">
        <f t="shared" si="56"/>
        <v>0</v>
      </c>
      <c r="R29" s="7">
        <f t="shared" si="57"/>
        <v>0</v>
      </c>
      <c r="S29" s="15">
        <f t="shared" si="58"/>
        <v>0</v>
      </c>
    </row>
    <row r="30" spans="1:20" x14ac:dyDescent="0.35">
      <c r="A30" s="2" t="s">
        <v>4</v>
      </c>
      <c r="B30" s="2" t="s">
        <v>9</v>
      </c>
      <c r="C30" s="2" t="s">
        <v>6</v>
      </c>
      <c r="D30" s="3">
        <v>4272</v>
      </c>
      <c r="E30" s="7">
        <v>4.76</v>
      </c>
      <c r="F30" s="7">
        <v>3.8919999999999999</v>
      </c>
      <c r="G30" s="7">
        <v>0.94399999999999995</v>
      </c>
      <c r="H30" s="7"/>
      <c r="I30" s="7"/>
      <c r="J30" s="7"/>
      <c r="K30" s="7">
        <f t="shared" si="51"/>
        <v>9.5960000000000001</v>
      </c>
      <c r="L30" s="5">
        <v>177.07</v>
      </c>
      <c r="M30" s="7">
        <f t="shared" si="52"/>
        <v>8.4285319999999988</v>
      </c>
      <c r="N30" s="7">
        <f t="shared" si="53"/>
        <v>6.8915643999999991</v>
      </c>
      <c r="O30" s="7">
        <f t="shared" si="54"/>
        <v>1.6715407999999998</v>
      </c>
      <c r="P30" s="7">
        <f t="shared" si="55"/>
        <v>0</v>
      </c>
      <c r="Q30" s="7">
        <f t="shared" si="56"/>
        <v>0</v>
      </c>
      <c r="R30" s="7">
        <f t="shared" si="57"/>
        <v>0</v>
      </c>
      <c r="S30" s="15">
        <f t="shared" si="58"/>
        <v>16.991637199999996</v>
      </c>
    </row>
    <row r="31" spans="1:20" x14ac:dyDescent="0.35">
      <c r="A31" s="2" t="s">
        <v>4</v>
      </c>
      <c r="B31" s="2" t="s">
        <v>9</v>
      </c>
      <c r="C31" s="2" t="s">
        <v>6</v>
      </c>
      <c r="D31" s="3">
        <v>4361</v>
      </c>
      <c r="E31" s="7">
        <v>4.2560000000000002</v>
      </c>
      <c r="F31" s="7"/>
      <c r="G31" s="7"/>
      <c r="H31" s="7"/>
      <c r="I31" s="7"/>
      <c r="J31" s="7"/>
      <c r="K31" s="7">
        <f t="shared" ref="K31" si="59">SUM(E31:J31)</f>
        <v>4.2560000000000002</v>
      </c>
      <c r="L31" s="5">
        <v>110</v>
      </c>
      <c r="M31" s="7">
        <f t="shared" si="52"/>
        <v>4.6816000000000004</v>
      </c>
      <c r="N31" s="7">
        <f t="shared" si="53"/>
        <v>0</v>
      </c>
      <c r="O31" s="7">
        <f t="shared" si="54"/>
        <v>0</v>
      </c>
      <c r="P31" s="7">
        <f t="shared" si="55"/>
        <v>0</v>
      </c>
      <c r="Q31" s="7">
        <f t="shared" si="56"/>
        <v>0</v>
      </c>
      <c r="R31" s="7">
        <f t="shared" si="57"/>
        <v>0</v>
      </c>
      <c r="S31" s="15">
        <f t="shared" si="58"/>
        <v>4.6816000000000004</v>
      </c>
    </row>
    <row r="32" spans="1:20" x14ac:dyDescent="0.35">
      <c r="A32" s="2" t="s">
        <v>4</v>
      </c>
      <c r="B32" s="2" t="s">
        <v>9</v>
      </c>
      <c r="C32" s="2" t="s">
        <v>6</v>
      </c>
      <c r="D32" s="3">
        <v>4550</v>
      </c>
      <c r="E32" s="7">
        <v>1.984</v>
      </c>
      <c r="F32" s="7">
        <v>4.3719999999999999</v>
      </c>
      <c r="G32" s="7"/>
      <c r="H32" s="7"/>
      <c r="I32" s="7"/>
      <c r="J32" s="7"/>
      <c r="K32" s="7">
        <f t="shared" ref="K32:K34" si="60">SUM(E32:J32)</f>
        <v>6.3559999999999999</v>
      </c>
      <c r="L32" s="5">
        <v>225</v>
      </c>
      <c r="M32" s="7">
        <f t="shared" si="52"/>
        <v>4.4640000000000004</v>
      </c>
      <c r="N32" s="7">
        <f t="shared" si="53"/>
        <v>9.836999999999998</v>
      </c>
      <c r="O32" s="7">
        <f t="shared" si="54"/>
        <v>0</v>
      </c>
      <c r="P32" s="7">
        <f t="shared" si="55"/>
        <v>0</v>
      </c>
      <c r="Q32" s="7">
        <f t="shared" si="56"/>
        <v>0</v>
      </c>
      <c r="R32" s="7">
        <f t="shared" si="57"/>
        <v>0</v>
      </c>
      <c r="S32" s="15">
        <f t="shared" si="58"/>
        <v>14.300999999999998</v>
      </c>
    </row>
    <row r="33" spans="1:19" x14ac:dyDescent="0.35">
      <c r="A33" s="2" t="s">
        <v>4</v>
      </c>
      <c r="B33" s="2" t="s">
        <v>21</v>
      </c>
      <c r="C33" s="2" t="s">
        <v>7</v>
      </c>
      <c r="D33" s="3">
        <v>509</v>
      </c>
      <c r="E33" s="7">
        <v>3.391</v>
      </c>
      <c r="F33" s="7">
        <v>0.47799999999999998</v>
      </c>
      <c r="G33" s="7">
        <v>0.98599999999999999</v>
      </c>
      <c r="H33" s="7">
        <v>1.0580000000000001</v>
      </c>
      <c r="I33" s="7">
        <v>0.622</v>
      </c>
      <c r="J33" s="7">
        <v>0.32600000000000001</v>
      </c>
      <c r="K33" s="7">
        <f t="shared" si="60"/>
        <v>6.8609999999999989</v>
      </c>
      <c r="L33" s="5">
        <v>235</v>
      </c>
      <c r="M33" s="7">
        <f t="shared" si="52"/>
        <v>7.9688499999999998</v>
      </c>
      <c r="N33" s="7">
        <f t="shared" si="53"/>
        <v>1.1233</v>
      </c>
      <c r="O33" s="7">
        <f t="shared" si="54"/>
        <v>2.3170999999999999</v>
      </c>
      <c r="P33" s="7">
        <f t="shared" si="55"/>
        <v>2.4863000000000004</v>
      </c>
      <c r="Q33" s="7">
        <f t="shared" si="56"/>
        <v>1.4617</v>
      </c>
      <c r="R33" s="7">
        <f t="shared" si="57"/>
        <v>0.7661</v>
      </c>
      <c r="S33" s="15">
        <f t="shared" si="58"/>
        <v>16.123350000000002</v>
      </c>
    </row>
    <row r="34" spans="1:19" x14ac:dyDescent="0.35">
      <c r="A34" s="2" t="s">
        <v>4</v>
      </c>
      <c r="B34" s="2" t="s">
        <v>22</v>
      </c>
      <c r="C34" s="2" t="s">
        <v>7</v>
      </c>
      <c r="D34" s="3">
        <v>601</v>
      </c>
      <c r="E34" s="7">
        <v>6.34</v>
      </c>
      <c r="F34" s="7">
        <v>39</v>
      </c>
      <c r="G34" s="7">
        <v>5.8</v>
      </c>
      <c r="H34" s="7">
        <v>2</v>
      </c>
      <c r="I34" s="7">
        <v>4</v>
      </c>
      <c r="J34" s="7">
        <v>3</v>
      </c>
      <c r="K34" s="7">
        <f t="shared" si="60"/>
        <v>60.14</v>
      </c>
      <c r="L34" s="5">
        <v>54</v>
      </c>
      <c r="M34" s="7">
        <f t="shared" si="52"/>
        <v>3.4236</v>
      </c>
      <c r="N34" s="7">
        <f t="shared" si="53"/>
        <v>21.06</v>
      </c>
      <c r="O34" s="7">
        <f t="shared" si="54"/>
        <v>3.1320000000000001</v>
      </c>
      <c r="P34" s="7">
        <f t="shared" si="55"/>
        <v>1.08</v>
      </c>
      <c r="Q34" s="7">
        <f t="shared" si="56"/>
        <v>2.16</v>
      </c>
      <c r="R34" s="7">
        <f t="shared" si="57"/>
        <v>1.62</v>
      </c>
      <c r="S34" s="15">
        <f t="shared" si="58"/>
        <v>32.4756</v>
      </c>
    </row>
    <row r="35" spans="1:19" x14ac:dyDescent="0.35">
      <c r="A35" s="2" t="s">
        <v>4</v>
      </c>
      <c r="B35" s="2" t="s">
        <v>10</v>
      </c>
      <c r="C35" s="2" t="s">
        <v>6</v>
      </c>
      <c r="D35" s="3">
        <v>3651</v>
      </c>
      <c r="E35" s="7"/>
      <c r="F35" s="7"/>
      <c r="G35" s="7"/>
      <c r="H35" s="7"/>
      <c r="I35" s="7"/>
      <c r="J35" s="7"/>
      <c r="K35" s="7">
        <f>SUM(E35:J35)</f>
        <v>0</v>
      </c>
      <c r="L35" s="5"/>
      <c r="M35" s="7">
        <f t="shared" si="52"/>
        <v>0</v>
      </c>
      <c r="N35" s="7">
        <f t="shared" si="53"/>
        <v>0</v>
      </c>
      <c r="O35" s="7">
        <f t="shared" si="54"/>
        <v>0</v>
      </c>
      <c r="P35" s="7">
        <f t="shared" si="55"/>
        <v>0</v>
      </c>
      <c r="Q35" s="7">
        <f t="shared" si="56"/>
        <v>0</v>
      </c>
      <c r="R35" s="7">
        <f t="shared" si="57"/>
        <v>0</v>
      </c>
      <c r="S35" s="15">
        <f>SUM(M35:R35)</f>
        <v>0</v>
      </c>
    </row>
    <row r="36" spans="1:19" x14ac:dyDescent="0.35">
      <c r="A36" s="2" t="s">
        <v>4</v>
      </c>
      <c r="B36" s="2" t="s">
        <v>10</v>
      </c>
      <c r="C36" s="2" t="s">
        <v>6</v>
      </c>
      <c r="D36" s="3">
        <v>3535</v>
      </c>
      <c r="E36" s="7"/>
      <c r="F36" s="7"/>
      <c r="G36" s="7"/>
      <c r="H36" s="7">
        <v>2.64</v>
      </c>
      <c r="I36" s="7"/>
      <c r="J36" s="7"/>
      <c r="K36" s="7">
        <f>SUM(E36:J36)</f>
        <v>2.64</v>
      </c>
      <c r="L36" s="5">
        <v>230</v>
      </c>
      <c r="M36" s="7">
        <f t="shared" si="52"/>
        <v>0</v>
      </c>
      <c r="N36" s="7">
        <f t="shared" si="53"/>
        <v>0</v>
      </c>
      <c r="O36" s="7">
        <f t="shared" si="54"/>
        <v>0</v>
      </c>
      <c r="P36" s="7">
        <f t="shared" si="55"/>
        <v>6.0720000000000001</v>
      </c>
      <c r="Q36" s="7">
        <f t="shared" si="56"/>
        <v>0</v>
      </c>
      <c r="R36" s="7">
        <f t="shared" si="57"/>
        <v>0</v>
      </c>
      <c r="S36" s="15">
        <f>SUM(M36:R36)</f>
        <v>6.0720000000000001</v>
      </c>
    </row>
    <row r="37" spans="1:19" x14ac:dyDescent="0.35">
      <c r="A37" s="2" t="s">
        <v>4</v>
      </c>
      <c r="B37" s="2" t="s">
        <v>10</v>
      </c>
      <c r="C37" s="2" t="s">
        <v>6</v>
      </c>
      <c r="D37" s="3">
        <v>3699</v>
      </c>
      <c r="E37" s="7"/>
      <c r="F37" s="7"/>
      <c r="G37" s="7"/>
      <c r="H37" s="7">
        <v>2.2749999999999999</v>
      </c>
      <c r="I37" s="7"/>
      <c r="J37" s="7">
        <v>6.78</v>
      </c>
      <c r="K37" s="7">
        <f>SUM(E37:J37)</f>
        <v>9.0549999999999997</v>
      </c>
      <c r="L37" s="5">
        <v>291.3</v>
      </c>
      <c r="M37" s="7">
        <f t="shared" si="52"/>
        <v>0</v>
      </c>
      <c r="N37" s="7">
        <f t="shared" si="53"/>
        <v>0</v>
      </c>
      <c r="O37" s="7">
        <f t="shared" si="54"/>
        <v>0</v>
      </c>
      <c r="P37" s="7">
        <f t="shared" si="55"/>
        <v>6.6270749999999996</v>
      </c>
      <c r="Q37" s="7">
        <f t="shared" si="56"/>
        <v>0</v>
      </c>
      <c r="R37" s="7">
        <f t="shared" si="57"/>
        <v>19.750140000000002</v>
      </c>
      <c r="S37" s="15">
        <f>SUM(M37:R37)</f>
        <v>26.377215</v>
      </c>
    </row>
    <row r="38" spans="1:19" x14ac:dyDescent="0.35">
      <c r="M38" s="14">
        <f>SUM(M24:M37)</f>
        <v>268.28729819999995</v>
      </c>
      <c r="N38" s="14">
        <f t="shared" ref="N38" si="61">SUM(N24:N37)</f>
        <v>83.486840799999996</v>
      </c>
      <c r="O38" s="14">
        <f t="shared" ref="O38" si="62">SUM(O24:O37)</f>
        <v>195.12637120000002</v>
      </c>
      <c r="P38" s="14">
        <f t="shared" ref="P38" si="63">SUM(P24:P37)</f>
        <v>59.293906799999995</v>
      </c>
      <c r="Q38" s="14">
        <f t="shared" ref="Q38" si="64">SUM(Q24:Q37)</f>
        <v>47.184263700000002</v>
      </c>
      <c r="R38" s="14">
        <f t="shared" ref="R38" si="65">SUM(R24:R37)</f>
        <v>22.738686000000001</v>
      </c>
      <c r="S38" s="14">
        <f t="shared" ref="S38" si="66">SUM(S24:S37)</f>
        <v>676.11736669999993</v>
      </c>
    </row>
    <row r="40" spans="1:19" x14ac:dyDescent="0.35">
      <c r="M40" s="16">
        <f>M38/M21</f>
        <v>0.90489485352522625</v>
      </c>
      <c r="N40" s="16">
        <f t="shared" ref="N40:S40" si="67">N38/N21</f>
        <v>0.55591369527798407</v>
      </c>
      <c r="O40" s="16">
        <f t="shared" si="67"/>
        <v>0.7775771293309397</v>
      </c>
      <c r="P40" s="16">
        <f t="shared" si="67"/>
        <v>0.513603727431163</v>
      </c>
      <c r="Q40" s="16">
        <f t="shared" si="67"/>
        <v>0.45894089068117089</v>
      </c>
      <c r="R40" s="16">
        <f t="shared" si="67"/>
        <v>0.97574176107106092</v>
      </c>
      <c r="S40" s="16">
        <f t="shared" si="67"/>
        <v>0.71991137544687167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DA2D8-B42C-4D3C-B964-A524FF2113BD}">
  <dimension ref="A1:G102"/>
  <sheetViews>
    <sheetView topLeftCell="C1" workbookViewId="0">
      <selection activeCell="L7" sqref="L7"/>
    </sheetView>
  </sheetViews>
  <sheetFormatPr defaultRowHeight="14.5" x14ac:dyDescent="0.35"/>
  <cols>
    <col min="1" max="1" width="10.1796875" customWidth="1" collapsed="1"/>
    <col min="2" max="2" width="26.54296875" customWidth="1" collapsed="1"/>
    <col min="3" max="3" width="13.1796875" customWidth="1" collapsed="1"/>
    <col min="4" max="4" width="16.7265625" hidden="1" customWidth="1" collapsed="1"/>
    <col min="5" max="5" width="14.26953125" customWidth="1" collapsed="1"/>
    <col min="6" max="6" width="13.81640625" style="6" customWidth="1"/>
    <col min="7" max="7" width="8.7265625" style="6"/>
  </cols>
  <sheetData>
    <row r="1" spans="1:7" x14ac:dyDescent="0.35">
      <c r="A1" s="17"/>
      <c r="B1" s="17"/>
      <c r="C1" s="17"/>
      <c r="D1" s="17"/>
      <c r="E1" s="17"/>
      <c r="F1" s="17"/>
    </row>
    <row r="2" spans="1:7" x14ac:dyDescent="0.35">
      <c r="A2" s="18"/>
      <c r="B2" s="18"/>
      <c r="C2" s="18"/>
      <c r="D2" s="18"/>
      <c r="E2" s="18"/>
      <c r="F2" s="19">
        <f>SUBTOTAL(9,F4:F102)/1000</f>
        <v>529.94932499999993</v>
      </c>
      <c r="G2" s="19">
        <v>211.97972999999999</v>
      </c>
    </row>
    <row r="3" spans="1:7" s="23" customFormat="1" ht="30.5" customHeight="1" x14ac:dyDescent="0.35">
      <c r="A3" s="20" t="s">
        <v>23</v>
      </c>
      <c r="B3" s="20" t="s">
        <v>24</v>
      </c>
      <c r="C3" s="20" t="s">
        <v>25</v>
      </c>
      <c r="D3" s="20" t="s">
        <v>26</v>
      </c>
      <c r="E3" s="20" t="s">
        <v>27</v>
      </c>
      <c r="F3" s="21" t="s">
        <v>322</v>
      </c>
      <c r="G3" s="22" t="s">
        <v>28</v>
      </c>
    </row>
    <row r="4" spans="1:7" x14ac:dyDescent="0.35">
      <c r="A4" s="24" t="s">
        <v>29</v>
      </c>
      <c r="B4" s="24" t="s">
        <v>30</v>
      </c>
      <c r="C4" s="24" t="s">
        <v>31</v>
      </c>
      <c r="D4" s="24" t="s">
        <v>32</v>
      </c>
      <c r="E4" s="24" t="s">
        <v>33</v>
      </c>
      <c r="F4" s="25">
        <f>G4/40</f>
        <v>500</v>
      </c>
      <c r="G4" s="24">
        <v>20000</v>
      </c>
    </row>
    <row r="5" spans="1:7" x14ac:dyDescent="0.35">
      <c r="A5" s="24" t="s">
        <v>34</v>
      </c>
      <c r="B5" s="24" t="s">
        <v>35</v>
      </c>
      <c r="C5" s="24" t="s">
        <v>36</v>
      </c>
      <c r="D5" s="24" t="s">
        <v>32</v>
      </c>
      <c r="E5" s="24" t="s">
        <v>33</v>
      </c>
      <c r="F5" s="25">
        <f t="shared" ref="F5:F68" si="0">G5/40</f>
        <v>15575</v>
      </c>
      <c r="G5" s="24">
        <v>623000</v>
      </c>
    </row>
    <row r="6" spans="1:7" s="27" customFormat="1" x14ac:dyDescent="0.35">
      <c r="A6" s="24" t="s">
        <v>37</v>
      </c>
      <c r="B6" s="24" t="s">
        <v>38</v>
      </c>
      <c r="C6" s="24" t="s">
        <v>39</v>
      </c>
      <c r="D6" s="24" t="s">
        <v>32</v>
      </c>
      <c r="E6" s="24" t="s">
        <v>40</v>
      </c>
      <c r="F6" s="25">
        <f t="shared" si="0"/>
        <v>5000</v>
      </c>
      <c r="G6" s="24">
        <v>200000</v>
      </c>
    </row>
    <row r="7" spans="1:7" x14ac:dyDescent="0.35">
      <c r="A7" s="24" t="s">
        <v>41</v>
      </c>
      <c r="B7" s="24" t="s">
        <v>42</v>
      </c>
      <c r="C7" s="24" t="s">
        <v>43</v>
      </c>
      <c r="D7" s="24" t="s">
        <v>32</v>
      </c>
      <c r="E7" s="24" t="s">
        <v>44</v>
      </c>
      <c r="F7" s="25">
        <f t="shared" si="0"/>
        <v>7250</v>
      </c>
      <c r="G7" s="24">
        <v>290000</v>
      </c>
    </row>
    <row r="8" spans="1:7" s="27" customFormat="1" x14ac:dyDescent="0.35">
      <c r="A8" s="24" t="s">
        <v>45</v>
      </c>
      <c r="B8" s="24" t="s">
        <v>46</v>
      </c>
      <c r="C8" s="24" t="s">
        <v>47</v>
      </c>
      <c r="D8" s="24" t="s">
        <v>32</v>
      </c>
      <c r="E8" s="24" t="s">
        <v>33</v>
      </c>
      <c r="F8" s="25">
        <f t="shared" si="0"/>
        <v>0</v>
      </c>
      <c r="G8" s="24">
        <v>0</v>
      </c>
    </row>
    <row r="9" spans="1:7" x14ac:dyDescent="0.35">
      <c r="A9" s="24" t="s">
        <v>48</v>
      </c>
      <c r="B9" s="24" t="s">
        <v>49</v>
      </c>
      <c r="C9" s="24" t="s">
        <v>50</v>
      </c>
      <c r="D9" s="24" t="s">
        <v>32</v>
      </c>
      <c r="E9" s="24" t="s">
        <v>33</v>
      </c>
      <c r="F9" s="25">
        <f t="shared" si="0"/>
        <v>0</v>
      </c>
      <c r="G9" s="24">
        <v>0</v>
      </c>
    </row>
    <row r="10" spans="1:7" x14ac:dyDescent="0.35">
      <c r="A10" s="24" t="s">
        <v>51</v>
      </c>
      <c r="B10" s="24" t="s">
        <v>52</v>
      </c>
      <c r="C10" s="24" t="s">
        <v>53</v>
      </c>
      <c r="D10" s="24" t="s">
        <v>32</v>
      </c>
      <c r="E10" s="24" t="s">
        <v>44</v>
      </c>
      <c r="F10" s="25">
        <f t="shared" si="0"/>
        <v>1325</v>
      </c>
      <c r="G10" s="24">
        <v>53000</v>
      </c>
    </row>
    <row r="11" spans="1:7" x14ac:dyDescent="0.35">
      <c r="A11" s="24" t="s">
        <v>54</v>
      </c>
      <c r="B11" s="24" t="s">
        <v>55</v>
      </c>
      <c r="C11" s="24" t="s">
        <v>56</v>
      </c>
      <c r="D11" s="24" t="s">
        <v>32</v>
      </c>
      <c r="E11" s="24" t="s">
        <v>57</v>
      </c>
      <c r="F11" s="25">
        <f t="shared" si="0"/>
        <v>4000</v>
      </c>
      <c r="G11" s="24">
        <v>160000</v>
      </c>
    </row>
    <row r="12" spans="1:7" x14ac:dyDescent="0.35">
      <c r="A12" s="24" t="s">
        <v>58</v>
      </c>
      <c r="B12" s="24" t="s">
        <v>59</v>
      </c>
      <c r="C12" s="24" t="s">
        <v>36</v>
      </c>
      <c r="D12" s="24" t="s">
        <v>32</v>
      </c>
      <c r="E12" s="24" t="s">
        <v>33</v>
      </c>
      <c r="F12" s="25">
        <f t="shared" si="0"/>
        <v>25700</v>
      </c>
      <c r="G12" s="24">
        <v>1028000</v>
      </c>
    </row>
    <row r="13" spans="1:7" x14ac:dyDescent="0.35">
      <c r="A13" s="24" t="s">
        <v>60</v>
      </c>
      <c r="B13" s="24" t="s">
        <v>61</v>
      </c>
      <c r="C13" s="24" t="s">
        <v>62</v>
      </c>
      <c r="D13" s="24" t="s">
        <v>32</v>
      </c>
      <c r="E13" s="24" t="s">
        <v>40</v>
      </c>
      <c r="F13" s="25">
        <f t="shared" si="0"/>
        <v>1000</v>
      </c>
      <c r="G13" s="24">
        <v>40000</v>
      </c>
    </row>
    <row r="14" spans="1:7" s="27" customFormat="1" x14ac:dyDescent="0.35">
      <c r="A14" s="24" t="s">
        <v>63</v>
      </c>
      <c r="B14" s="24" t="s">
        <v>64</v>
      </c>
      <c r="C14" s="24" t="s">
        <v>65</v>
      </c>
      <c r="D14" s="24" t="s">
        <v>32</v>
      </c>
      <c r="E14" s="24" t="s">
        <v>33</v>
      </c>
      <c r="F14" s="25">
        <f t="shared" si="0"/>
        <v>0</v>
      </c>
      <c r="G14" s="24">
        <v>0</v>
      </c>
    </row>
    <row r="15" spans="1:7" x14ac:dyDescent="0.35">
      <c r="A15" s="24" t="s">
        <v>66</v>
      </c>
      <c r="B15" s="24" t="s">
        <v>67</v>
      </c>
      <c r="C15" s="24" t="s">
        <v>68</v>
      </c>
      <c r="D15" s="24" t="s">
        <v>32</v>
      </c>
      <c r="E15" s="24" t="s">
        <v>40</v>
      </c>
      <c r="F15" s="25">
        <f t="shared" si="0"/>
        <v>8350</v>
      </c>
      <c r="G15" s="24">
        <v>334000</v>
      </c>
    </row>
    <row r="16" spans="1:7" x14ac:dyDescent="0.35">
      <c r="A16" s="24" t="s">
        <v>69</v>
      </c>
      <c r="B16" s="24" t="s">
        <v>70</v>
      </c>
      <c r="C16" s="24" t="s">
        <v>71</v>
      </c>
      <c r="D16" s="24" t="s">
        <v>32</v>
      </c>
      <c r="E16" s="24" t="s">
        <v>33</v>
      </c>
      <c r="F16" s="25">
        <f t="shared" si="0"/>
        <v>623</v>
      </c>
      <c r="G16" s="24">
        <v>24920</v>
      </c>
    </row>
    <row r="17" spans="1:7" s="27" customFormat="1" x14ac:dyDescent="0.35">
      <c r="A17" s="24" t="s">
        <v>72</v>
      </c>
      <c r="B17" s="24" t="s">
        <v>73</v>
      </c>
      <c r="C17" s="24" t="s">
        <v>74</v>
      </c>
      <c r="D17" s="24" t="s">
        <v>32</v>
      </c>
      <c r="E17" s="24" t="s">
        <v>33</v>
      </c>
      <c r="F17" s="25">
        <f t="shared" si="0"/>
        <v>6813</v>
      </c>
      <c r="G17" s="24">
        <v>272520</v>
      </c>
    </row>
    <row r="18" spans="1:7" s="27" customFormat="1" x14ac:dyDescent="0.35">
      <c r="A18" s="24" t="s">
        <v>75</v>
      </c>
      <c r="B18" s="24" t="s">
        <v>49</v>
      </c>
      <c r="C18" s="24" t="s">
        <v>76</v>
      </c>
      <c r="D18" s="24" t="s">
        <v>32</v>
      </c>
      <c r="E18" s="24" t="s">
        <v>33</v>
      </c>
      <c r="F18" s="25">
        <f t="shared" si="0"/>
        <v>1105</v>
      </c>
      <c r="G18" s="24">
        <v>44200</v>
      </c>
    </row>
    <row r="19" spans="1:7" s="27" customFormat="1" x14ac:dyDescent="0.35">
      <c r="A19" s="24" t="s">
        <v>77</v>
      </c>
      <c r="B19" s="24" t="s">
        <v>78</v>
      </c>
      <c r="C19" s="24" t="s">
        <v>79</v>
      </c>
      <c r="D19" s="24" t="s">
        <v>32</v>
      </c>
      <c r="E19" s="24" t="s">
        <v>44</v>
      </c>
      <c r="F19" s="25">
        <f t="shared" si="0"/>
        <v>1885</v>
      </c>
      <c r="G19" s="24">
        <v>75400</v>
      </c>
    </row>
    <row r="20" spans="1:7" x14ac:dyDescent="0.35">
      <c r="A20" s="24" t="s">
        <v>80</v>
      </c>
      <c r="B20" s="24" t="s">
        <v>81</v>
      </c>
      <c r="C20" s="24" t="s">
        <v>82</v>
      </c>
      <c r="D20" s="24" t="s">
        <v>32</v>
      </c>
      <c r="E20" s="24" t="s">
        <v>44</v>
      </c>
      <c r="F20" s="25">
        <f t="shared" si="0"/>
        <v>1250</v>
      </c>
      <c r="G20" s="24">
        <v>50000</v>
      </c>
    </row>
    <row r="21" spans="1:7" x14ac:dyDescent="0.35">
      <c r="A21" s="24" t="s">
        <v>83</v>
      </c>
      <c r="B21" s="24" t="s">
        <v>84</v>
      </c>
      <c r="C21" s="24" t="s">
        <v>85</v>
      </c>
      <c r="D21" s="24" t="s">
        <v>32</v>
      </c>
      <c r="E21" s="24" t="s">
        <v>44</v>
      </c>
      <c r="F21" s="25">
        <f t="shared" si="0"/>
        <v>6175</v>
      </c>
      <c r="G21" s="24">
        <v>247000</v>
      </c>
    </row>
    <row r="22" spans="1:7" x14ac:dyDescent="0.35">
      <c r="A22" s="24" t="s">
        <v>86</v>
      </c>
      <c r="B22" s="24" t="s">
        <v>87</v>
      </c>
      <c r="C22" s="24" t="s">
        <v>88</v>
      </c>
      <c r="D22" s="24" t="s">
        <v>89</v>
      </c>
      <c r="E22" s="24" t="s">
        <v>90</v>
      </c>
      <c r="F22" s="25">
        <f t="shared" si="0"/>
        <v>0</v>
      </c>
      <c r="G22" s="24">
        <v>0</v>
      </c>
    </row>
    <row r="23" spans="1:7" s="27" customFormat="1" x14ac:dyDescent="0.35">
      <c r="A23" s="26" t="s">
        <v>91</v>
      </c>
      <c r="B23" s="26" t="s">
        <v>92</v>
      </c>
      <c r="C23" s="26" t="s">
        <v>93</v>
      </c>
      <c r="D23" s="26" t="s">
        <v>89</v>
      </c>
      <c r="E23" s="26" t="s">
        <v>94</v>
      </c>
      <c r="F23" s="25">
        <f t="shared" si="0"/>
        <v>0</v>
      </c>
      <c r="G23" s="24">
        <v>0</v>
      </c>
    </row>
    <row r="24" spans="1:7" x14ac:dyDescent="0.35">
      <c r="A24" s="24" t="s">
        <v>95</v>
      </c>
      <c r="B24" s="24" t="s">
        <v>96</v>
      </c>
      <c r="C24" s="24" t="s">
        <v>97</v>
      </c>
      <c r="D24" s="24" t="s">
        <v>32</v>
      </c>
      <c r="E24" s="24" t="s">
        <v>33</v>
      </c>
      <c r="F24" s="25">
        <f t="shared" si="0"/>
        <v>2038</v>
      </c>
      <c r="G24" s="24">
        <v>81520</v>
      </c>
    </row>
    <row r="25" spans="1:7" x14ac:dyDescent="0.35">
      <c r="A25" s="24" t="s">
        <v>98</v>
      </c>
      <c r="B25" s="24" t="s">
        <v>99</v>
      </c>
      <c r="C25" s="24" t="s">
        <v>100</v>
      </c>
      <c r="D25" s="24" t="s">
        <v>32</v>
      </c>
      <c r="E25" s="24" t="s">
        <v>40</v>
      </c>
      <c r="F25" s="25">
        <f t="shared" si="0"/>
        <v>0</v>
      </c>
      <c r="G25" s="24">
        <v>0</v>
      </c>
    </row>
    <row r="26" spans="1:7" x14ac:dyDescent="0.35">
      <c r="A26" s="24" t="s">
        <v>101</v>
      </c>
      <c r="B26" s="24" t="s">
        <v>102</v>
      </c>
      <c r="C26" s="24" t="s">
        <v>103</v>
      </c>
      <c r="D26" s="24" t="s">
        <v>32</v>
      </c>
      <c r="E26" s="24" t="s">
        <v>44</v>
      </c>
      <c r="F26" s="25">
        <f t="shared" si="0"/>
        <v>1000</v>
      </c>
      <c r="G26" s="24">
        <v>40000</v>
      </c>
    </row>
    <row r="27" spans="1:7" x14ac:dyDescent="0.35">
      <c r="A27" s="26" t="s">
        <v>104</v>
      </c>
      <c r="B27" s="26" t="s">
        <v>105</v>
      </c>
      <c r="C27" s="26" t="s">
        <v>106</v>
      </c>
      <c r="D27" s="26" t="s">
        <v>89</v>
      </c>
      <c r="E27" s="26" t="s">
        <v>107</v>
      </c>
      <c r="F27" s="25">
        <f t="shared" si="0"/>
        <v>0</v>
      </c>
      <c r="G27" s="24">
        <v>0</v>
      </c>
    </row>
    <row r="28" spans="1:7" x14ac:dyDescent="0.35">
      <c r="A28" s="24" t="s">
        <v>108</v>
      </c>
      <c r="B28" s="24" t="s">
        <v>109</v>
      </c>
      <c r="C28" s="24" t="s">
        <v>110</v>
      </c>
      <c r="D28" s="24" t="s">
        <v>89</v>
      </c>
      <c r="E28" s="24" t="s">
        <v>57</v>
      </c>
      <c r="F28" s="25">
        <f t="shared" si="0"/>
        <v>3000</v>
      </c>
      <c r="G28" s="24">
        <v>120000</v>
      </c>
    </row>
    <row r="29" spans="1:7" x14ac:dyDescent="0.35">
      <c r="A29" s="24" t="s">
        <v>111</v>
      </c>
      <c r="B29" s="24" t="s">
        <v>112</v>
      </c>
      <c r="C29" s="24" t="s">
        <v>113</v>
      </c>
      <c r="D29" s="24" t="s">
        <v>89</v>
      </c>
      <c r="E29" s="24" t="s">
        <v>90</v>
      </c>
      <c r="F29" s="25">
        <f t="shared" si="0"/>
        <v>0</v>
      </c>
      <c r="G29" s="24">
        <v>0</v>
      </c>
    </row>
    <row r="30" spans="1:7" x14ac:dyDescent="0.35">
      <c r="A30" s="24" t="s">
        <v>114</v>
      </c>
      <c r="B30" s="24" t="s">
        <v>115</v>
      </c>
      <c r="C30" s="24" t="s">
        <v>116</v>
      </c>
      <c r="D30" s="24" t="s">
        <v>89</v>
      </c>
      <c r="E30" s="24" t="s">
        <v>107</v>
      </c>
      <c r="F30" s="25">
        <f t="shared" si="0"/>
        <v>1362.5</v>
      </c>
      <c r="G30" s="24">
        <v>54500</v>
      </c>
    </row>
    <row r="31" spans="1:7" x14ac:dyDescent="0.35">
      <c r="A31" s="24" t="s">
        <v>117</v>
      </c>
      <c r="B31" s="24" t="s">
        <v>118</v>
      </c>
      <c r="C31" s="24" t="s">
        <v>119</v>
      </c>
      <c r="D31" s="24" t="s">
        <v>89</v>
      </c>
      <c r="E31" s="24" t="s">
        <v>107</v>
      </c>
      <c r="F31" s="25">
        <f t="shared" si="0"/>
        <v>1000</v>
      </c>
      <c r="G31" s="24">
        <v>40000</v>
      </c>
    </row>
    <row r="32" spans="1:7" x14ac:dyDescent="0.35">
      <c r="A32" s="24" t="s">
        <v>120</v>
      </c>
      <c r="B32" s="24" t="s">
        <v>121</v>
      </c>
      <c r="C32" s="24" t="s">
        <v>93</v>
      </c>
      <c r="D32" s="24" t="s">
        <v>89</v>
      </c>
      <c r="E32" s="24" t="s">
        <v>94</v>
      </c>
      <c r="F32" s="25">
        <f t="shared" si="0"/>
        <v>11790</v>
      </c>
      <c r="G32" s="24">
        <v>471600</v>
      </c>
    </row>
    <row r="33" spans="1:7" x14ac:dyDescent="0.35">
      <c r="A33" s="24" t="s">
        <v>122</v>
      </c>
      <c r="B33" s="24" t="s">
        <v>123</v>
      </c>
      <c r="C33" s="24" t="s">
        <v>124</v>
      </c>
      <c r="D33" s="24" t="s">
        <v>89</v>
      </c>
      <c r="E33" s="24" t="s">
        <v>33</v>
      </c>
      <c r="F33" s="25">
        <f t="shared" si="0"/>
        <v>1625</v>
      </c>
      <c r="G33" s="24">
        <v>65000</v>
      </c>
    </row>
    <row r="34" spans="1:7" x14ac:dyDescent="0.35">
      <c r="A34" s="24" t="s">
        <v>125</v>
      </c>
      <c r="B34" s="24" t="s">
        <v>126</v>
      </c>
      <c r="C34" s="24" t="s">
        <v>31</v>
      </c>
      <c r="D34" s="24" t="s">
        <v>89</v>
      </c>
      <c r="E34" s="24" t="s">
        <v>127</v>
      </c>
      <c r="F34" s="25">
        <f t="shared" si="0"/>
        <v>0</v>
      </c>
      <c r="G34" s="24">
        <v>0</v>
      </c>
    </row>
    <row r="35" spans="1:7" x14ac:dyDescent="0.35">
      <c r="A35" s="24" t="s">
        <v>128</v>
      </c>
      <c r="B35" s="24" t="s">
        <v>129</v>
      </c>
      <c r="C35" s="24" t="s">
        <v>130</v>
      </c>
      <c r="D35" s="24" t="s">
        <v>89</v>
      </c>
      <c r="E35" s="24" t="s">
        <v>127</v>
      </c>
      <c r="F35" s="25">
        <f t="shared" si="0"/>
        <v>0</v>
      </c>
      <c r="G35" s="24">
        <v>0</v>
      </c>
    </row>
    <row r="36" spans="1:7" s="27" customFormat="1" x14ac:dyDescent="0.35">
      <c r="A36" s="24" t="s">
        <v>131</v>
      </c>
      <c r="B36" s="24" t="s">
        <v>132</v>
      </c>
      <c r="C36" s="24" t="s">
        <v>133</v>
      </c>
      <c r="D36" s="24" t="s">
        <v>32</v>
      </c>
      <c r="E36" s="24" t="s">
        <v>33</v>
      </c>
      <c r="F36" s="25">
        <f t="shared" si="0"/>
        <v>1318</v>
      </c>
      <c r="G36" s="24">
        <v>52720</v>
      </c>
    </row>
    <row r="37" spans="1:7" x14ac:dyDescent="0.35">
      <c r="A37" s="24" t="s">
        <v>134</v>
      </c>
      <c r="B37" s="24" t="s">
        <v>135</v>
      </c>
      <c r="C37" s="24" t="s">
        <v>136</v>
      </c>
      <c r="D37" s="24" t="s">
        <v>32</v>
      </c>
      <c r="E37" s="24" t="s">
        <v>44</v>
      </c>
      <c r="F37" s="25">
        <f t="shared" si="0"/>
        <v>522.5</v>
      </c>
      <c r="G37" s="24">
        <v>20900</v>
      </c>
    </row>
    <row r="38" spans="1:7" s="27" customFormat="1" x14ac:dyDescent="0.35">
      <c r="A38" s="24" t="s">
        <v>137</v>
      </c>
      <c r="B38" s="24" t="s">
        <v>138</v>
      </c>
      <c r="C38" s="24" t="s">
        <v>139</v>
      </c>
      <c r="D38" s="24" t="s">
        <v>89</v>
      </c>
      <c r="E38" s="24" t="s">
        <v>90</v>
      </c>
      <c r="F38" s="25">
        <f t="shared" si="0"/>
        <v>0</v>
      </c>
      <c r="G38" s="24">
        <v>0</v>
      </c>
    </row>
    <row r="39" spans="1:7" x14ac:dyDescent="0.35">
      <c r="A39" s="24" t="s">
        <v>140</v>
      </c>
      <c r="B39" s="24" t="s">
        <v>141</v>
      </c>
      <c r="C39" s="24" t="s">
        <v>142</v>
      </c>
      <c r="D39" s="24" t="s">
        <v>89</v>
      </c>
      <c r="E39" s="24" t="s">
        <v>94</v>
      </c>
      <c r="F39" s="25">
        <f t="shared" si="0"/>
        <v>105988</v>
      </c>
      <c r="G39" s="24">
        <v>4239520</v>
      </c>
    </row>
    <row r="40" spans="1:7" x14ac:dyDescent="0.35">
      <c r="A40" s="26" t="s">
        <v>143</v>
      </c>
      <c r="B40" s="26" t="s">
        <v>144</v>
      </c>
      <c r="C40" s="26" t="s">
        <v>31</v>
      </c>
      <c r="D40" s="26" t="s">
        <v>32</v>
      </c>
      <c r="E40" s="26" t="s">
        <v>33</v>
      </c>
      <c r="F40" s="25">
        <f t="shared" si="0"/>
        <v>0</v>
      </c>
      <c r="G40" s="24">
        <v>0</v>
      </c>
    </row>
    <row r="41" spans="1:7" x14ac:dyDescent="0.35">
      <c r="A41" s="24" t="s">
        <v>145</v>
      </c>
      <c r="B41" s="24" t="s">
        <v>146</v>
      </c>
      <c r="C41" s="24" t="s">
        <v>147</v>
      </c>
      <c r="D41" s="24" t="s">
        <v>89</v>
      </c>
      <c r="E41" s="24" t="s">
        <v>90</v>
      </c>
      <c r="F41" s="25">
        <f t="shared" si="0"/>
        <v>0</v>
      </c>
      <c r="G41" s="24">
        <v>0</v>
      </c>
    </row>
    <row r="42" spans="1:7" s="27" customFormat="1" x14ac:dyDescent="0.35">
      <c r="A42" s="24" t="s">
        <v>148</v>
      </c>
      <c r="B42" s="24" t="s">
        <v>149</v>
      </c>
      <c r="C42" s="24" t="s">
        <v>150</v>
      </c>
      <c r="D42" s="24" t="s">
        <v>89</v>
      </c>
      <c r="E42" s="24" t="s">
        <v>33</v>
      </c>
      <c r="F42" s="25">
        <f t="shared" si="0"/>
        <v>1000</v>
      </c>
      <c r="G42" s="24">
        <v>40000</v>
      </c>
    </row>
    <row r="43" spans="1:7" x14ac:dyDescent="0.35">
      <c r="A43" s="26" t="s">
        <v>151</v>
      </c>
      <c r="B43" s="26" t="s">
        <v>152</v>
      </c>
      <c r="C43" s="26" t="s">
        <v>153</v>
      </c>
      <c r="D43" s="26" t="s">
        <v>89</v>
      </c>
      <c r="E43" s="26" t="s">
        <v>57</v>
      </c>
      <c r="F43" s="25">
        <f t="shared" si="0"/>
        <v>0</v>
      </c>
      <c r="G43" s="24">
        <v>0</v>
      </c>
    </row>
    <row r="44" spans="1:7" x14ac:dyDescent="0.35">
      <c r="A44" s="24" t="s">
        <v>154</v>
      </c>
      <c r="B44" s="24" t="s">
        <v>155</v>
      </c>
      <c r="C44" s="24" t="s">
        <v>156</v>
      </c>
      <c r="D44" s="24" t="s">
        <v>89</v>
      </c>
      <c r="E44" s="24" t="s">
        <v>57</v>
      </c>
      <c r="F44" s="25">
        <f t="shared" si="0"/>
        <v>15010</v>
      </c>
      <c r="G44" s="24">
        <v>600400</v>
      </c>
    </row>
    <row r="45" spans="1:7" x14ac:dyDescent="0.35">
      <c r="A45" s="24" t="s">
        <v>157</v>
      </c>
      <c r="B45" s="24" t="s">
        <v>158</v>
      </c>
      <c r="C45" s="24" t="s">
        <v>159</v>
      </c>
      <c r="D45" s="24" t="s">
        <v>89</v>
      </c>
      <c r="E45" s="24" t="s">
        <v>57</v>
      </c>
      <c r="F45" s="25">
        <f t="shared" si="0"/>
        <v>20000</v>
      </c>
      <c r="G45" s="24">
        <v>800000</v>
      </c>
    </row>
    <row r="46" spans="1:7" x14ac:dyDescent="0.35">
      <c r="A46" s="24" t="s">
        <v>160</v>
      </c>
      <c r="B46" s="24" t="s">
        <v>161</v>
      </c>
      <c r="C46" s="24" t="s">
        <v>162</v>
      </c>
      <c r="D46" s="24" t="s">
        <v>89</v>
      </c>
      <c r="E46" s="24" t="s">
        <v>107</v>
      </c>
      <c r="F46" s="25">
        <f t="shared" si="0"/>
        <v>825</v>
      </c>
      <c r="G46" s="24">
        <v>33000</v>
      </c>
    </row>
    <row r="47" spans="1:7" x14ac:dyDescent="0.35">
      <c r="A47" s="26" t="s">
        <v>163</v>
      </c>
      <c r="B47" s="26" t="s">
        <v>164</v>
      </c>
      <c r="C47" s="26" t="s">
        <v>110</v>
      </c>
      <c r="D47" s="26" t="s">
        <v>89</v>
      </c>
      <c r="E47" s="26" t="s">
        <v>57</v>
      </c>
      <c r="F47" s="25">
        <f t="shared" si="0"/>
        <v>0</v>
      </c>
      <c r="G47" s="24">
        <v>0</v>
      </c>
    </row>
    <row r="48" spans="1:7" x14ac:dyDescent="0.35">
      <c r="A48" s="26" t="s">
        <v>165</v>
      </c>
      <c r="B48" s="26" t="s">
        <v>166</v>
      </c>
      <c r="C48" s="26" t="s">
        <v>167</v>
      </c>
      <c r="D48" s="26" t="s">
        <v>89</v>
      </c>
      <c r="E48" s="26" t="s">
        <v>57</v>
      </c>
      <c r="F48" s="25">
        <f t="shared" si="0"/>
        <v>0</v>
      </c>
      <c r="G48" s="24">
        <v>0</v>
      </c>
    </row>
    <row r="49" spans="1:7" x14ac:dyDescent="0.35">
      <c r="A49" s="24" t="s">
        <v>168</v>
      </c>
      <c r="B49" s="24" t="s">
        <v>169</v>
      </c>
      <c r="C49" s="24" t="s">
        <v>170</v>
      </c>
      <c r="D49" s="24" t="s">
        <v>32</v>
      </c>
      <c r="E49" s="24" t="s">
        <v>33</v>
      </c>
      <c r="F49" s="25">
        <f t="shared" si="0"/>
        <v>8595</v>
      </c>
      <c r="G49" s="24">
        <v>343800</v>
      </c>
    </row>
    <row r="50" spans="1:7" x14ac:dyDescent="0.35">
      <c r="A50" s="24" t="s">
        <v>171</v>
      </c>
      <c r="B50" s="24" t="s">
        <v>172</v>
      </c>
      <c r="C50" s="24" t="s">
        <v>173</v>
      </c>
      <c r="D50" s="24" t="s">
        <v>32</v>
      </c>
      <c r="E50" s="24" t="s">
        <v>33</v>
      </c>
      <c r="F50" s="25">
        <f t="shared" si="0"/>
        <v>1265</v>
      </c>
      <c r="G50" s="24">
        <v>50600</v>
      </c>
    </row>
    <row r="51" spans="1:7" x14ac:dyDescent="0.35">
      <c r="A51" s="24" t="s">
        <v>174</v>
      </c>
      <c r="B51" s="24" t="s">
        <v>175</v>
      </c>
      <c r="C51" s="24" t="s">
        <v>176</v>
      </c>
      <c r="D51" s="24" t="s">
        <v>32</v>
      </c>
      <c r="E51" s="24" t="s">
        <v>33</v>
      </c>
      <c r="F51" s="25">
        <f t="shared" si="0"/>
        <v>460</v>
      </c>
      <c r="G51" s="24">
        <v>18400</v>
      </c>
    </row>
    <row r="52" spans="1:7" x14ac:dyDescent="0.35">
      <c r="A52" s="26" t="s">
        <v>177</v>
      </c>
      <c r="B52" s="26" t="s">
        <v>178</v>
      </c>
      <c r="C52" s="26" t="s">
        <v>179</v>
      </c>
      <c r="D52" s="26" t="s">
        <v>32</v>
      </c>
      <c r="E52" s="26" t="s">
        <v>44</v>
      </c>
      <c r="F52" s="25">
        <f t="shared" si="0"/>
        <v>0</v>
      </c>
      <c r="G52" s="24">
        <v>0</v>
      </c>
    </row>
    <row r="53" spans="1:7" x14ac:dyDescent="0.35">
      <c r="A53" s="24" t="s">
        <v>180</v>
      </c>
      <c r="B53" s="24" t="s">
        <v>181</v>
      </c>
      <c r="C53" s="24" t="s">
        <v>53</v>
      </c>
      <c r="D53" s="24" t="s">
        <v>32</v>
      </c>
      <c r="E53" s="24" t="s">
        <v>44</v>
      </c>
      <c r="F53" s="25">
        <f t="shared" si="0"/>
        <v>1950</v>
      </c>
      <c r="G53" s="24">
        <v>78000</v>
      </c>
    </row>
    <row r="54" spans="1:7" s="27" customFormat="1" x14ac:dyDescent="0.35">
      <c r="A54" s="26" t="s">
        <v>182</v>
      </c>
      <c r="B54" s="26" t="s">
        <v>183</v>
      </c>
      <c r="C54" s="26" t="s">
        <v>184</v>
      </c>
      <c r="D54" s="26" t="s">
        <v>89</v>
      </c>
      <c r="E54" s="26" t="s">
        <v>107</v>
      </c>
      <c r="F54" s="25">
        <f t="shared" si="0"/>
        <v>0</v>
      </c>
      <c r="G54" s="24">
        <v>0</v>
      </c>
    </row>
    <row r="55" spans="1:7" x14ac:dyDescent="0.35">
      <c r="A55" s="24" t="s">
        <v>185</v>
      </c>
      <c r="B55" s="24" t="s">
        <v>186</v>
      </c>
      <c r="C55" s="24" t="s">
        <v>187</v>
      </c>
      <c r="D55" s="24" t="s">
        <v>89</v>
      </c>
      <c r="E55" s="24" t="s">
        <v>107</v>
      </c>
      <c r="F55" s="25">
        <f t="shared" si="0"/>
        <v>25000</v>
      </c>
      <c r="G55" s="24">
        <v>1000000</v>
      </c>
    </row>
    <row r="56" spans="1:7" x14ac:dyDescent="0.35">
      <c r="A56" s="26" t="s">
        <v>188</v>
      </c>
      <c r="B56" s="26" t="s">
        <v>189</v>
      </c>
      <c r="C56" s="26" t="s">
        <v>79</v>
      </c>
      <c r="D56" s="26" t="s">
        <v>32</v>
      </c>
      <c r="E56" s="26" t="s">
        <v>44</v>
      </c>
      <c r="F56" s="25">
        <f t="shared" si="0"/>
        <v>14725</v>
      </c>
      <c r="G56" s="24">
        <v>589000</v>
      </c>
    </row>
    <row r="57" spans="1:7" x14ac:dyDescent="0.35">
      <c r="A57" s="24" t="s">
        <v>190</v>
      </c>
      <c r="B57" s="24" t="s">
        <v>191</v>
      </c>
      <c r="C57" s="24" t="s">
        <v>192</v>
      </c>
      <c r="D57" s="24" t="s">
        <v>89</v>
      </c>
      <c r="E57" s="24" t="s">
        <v>90</v>
      </c>
      <c r="F57" s="25">
        <f t="shared" si="0"/>
        <v>0</v>
      </c>
      <c r="G57" s="24">
        <v>0</v>
      </c>
    </row>
    <row r="58" spans="1:7" x14ac:dyDescent="0.35">
      <c r="A58" s="24" t="s">
        <v>193</v>
      </c>
      <c r="B58" s="24" t="s">
        <v>194</v>
      </c>
      <c r="C58" s="24" t="s">
        <v>195</v>
      </c>
      <c r="D58" s="24" t="s">
        <v>89</v>
      </c>
      <c r="E58" s="24" t="s">
        <v>94</v>
      </c>
      <c r="F58" s="25">
        <f t="shared" si="0"/>
        <v>1000</v>
      </c>
      <c r="G58" s="24">
        <v>40000</v>
      </c>
    </row>
    <row r="59" spans="1:7" x14ac:dyDescent="0.35">
      <c r="A59" s="24" t="s">
        <v>196</v>
      </c>
      <c r="B59" s="24" t="s">
        <v>197</v>
      </c>
      <c r="C59" s="24" t="s">
        <v>198</v>
      </c>
      <c r="D59" s="24" t="s">
        <v>89</v>
      </c>
      <c r="E59" s="24" t="s">
        <v>127</v>
      </c>
      <c r="F59" s="25">
        <f t="shared" si="0"/>
        <v>0</v>
      </c>
      <c r="G59" s="24">
        <v>0</v>
      </c>
    </row>
    <row r="60" spans="1:7" x14ac:dyDescent="0.35">
      <c r="A60" s="24" t="s">
        <v>199</v>
      </c>
      <c r="B60" s="24" t="s">
        <v>200</v>
      </c>
      <c r="C60" s="24" t="s">
        <v>201</v>
      </c>
      <c r="D60" s="24" t="s">
        <v>89</v>
      </c>
      <c r="E60" s="24" t="s">
        <v>127</v>
      </c>
      <c r="F60" s="25">
        <f t="shared" si="0"/>
        <v>0</v>
      </c>
      <c r="G60" s="24">
        <v>0</v>
      </c>
    </row>
    <row r="61" spans="1:7" x14ac:dyDescent="0.35">
      <c r="A61" s="24" t="s">
        <v>202</v>
      </c>
      <c r="B61" s="24" t="s">
        <v>203</v>
      </c>
      <c r="C61" s="24" t="s">
        <v>204</v>
      </c>
      <c r="D61" s="24" t="s">
        <v>89</v>
      </c>
      <c r="E61" s="24" t="s">
        <v>94</v>
      </c>
      <c r="F61" s="25">
        <f t="shared" si="0"/>
        <v>1137.5</v>
      </c>
      <c r="G61" s="24">
        <v>45500</v>
      </c>
    </row>
    <row r="62" spans="1:7" x14ac:dyDescent="0.35">
      <c r="A62" s="24" t="s">
        <v>205</v>
      </c>
      <c r="B62" s="24" t="s">
        <v>206</v>
      </c>
      <c r="C62" s="24" t="s">
        <v>207</v>
      </c>
      <c r="D62" s="24" t="s">
        <v>89</v>
      </c>
      <c r="E62" s="24" t="s">
        <v>127</v>
      </c>
      <c r="F62" s="25">
        <f t="shared" si="0"/>
        <v>0</v>
      </c>
      <c r="G62" s="24">
        <v>0</v>
      </c>
    </row>
    <row r="63" spans="1:7" x14ac:dyDescent="0.35">
      <c r="A63" s="26" t="s">
        <v>208</v>
      </c>
      <c r="B63" s="26" t="s">
        <v>209</v>
      </c>
      <c r="C63" s="26" t="s">
        <v>210</v>
      </c>
      <c r="D63" s="26" t="s">
        <v>32</v>
      </c>
      <c r="E63" s="26" t="s">
        <v>44</v>
      </c>
      <c r="F63" s="25">
        <f t="shared" si="0"/>
        <v>0</v>
      </c>
      <c r="G63" s="24">
        <v>0</v>
      </c>
    </row>
    <row r="64" spans="1:7" x14ac:dyDescent="0.35">
      <c r="A64" s="24" t="s">
        <v>211</v>
      </c>
      <c r="B64" s="24" t="s">
        <v>212</v>
      </c>
      <c r="C64" s="24" t="s">
        <v>213</v>
      </c>
      <c r="D64" s="24" t="s">
        <v>89</v>
      </c>
      <c r="E64" s="24" t="s">
        <v>94</v>
      </c>
      <c r="F64" s="25">
        <f t="shared" si="0"/>
        <v>2625</v>
      </c>
      <c r="G64" s="24">
        <v>105000</v>
      </c>
    </row>
    <row r="65" spans="1:7" x14ac:dyDescent="0.35">
      <c r="A65" s="26" t="s">
        <v>214</v>
      </c>
      <c r="B65" s="26" t="s">
        <v>215</v>
      </c>
      <c r="C65" s="26" t="s">
        <v>216</v>
      </c>
      <c r="D65" s="26" t="s">
        <v>32</v>
      </c>
      <c r="E65" s="26" t="s">
        <v>33</v>
      </c>
      <c r="F65" s="25">
        <f t="shared" si="0"/>
        <v>0</v>
      </c>
      <c r="G65" s="24">
        <v>0</v>
      </c>
    </row>
    <row r="66" spans="1:7" x14ac:dyDescent="0.35">
      <c r="A66" s="24" t="s">
        <v>217</v>
      </c>
      <c r="B66" s="24" t="s">
        <v>218</v>
      </c>
      <c r="C66" s="24" t="s">
        <v>219</v>
      </c>
      <c r="D66" s="24" t="s">
        <v>89</v>
      </c>
      <c r="E66" s="24" t="s">
        <v>127</v>
      </c>
      <c r="F66" s="25">
        <f t="shared" si="0"/>
        <v>0</v>
      </c>
      <c r="G66" s="24">
        <v>0</v>
      </c>
    </row>
    <row r="67" spans="1:7" x14ac:dyDescent="0.35">
      <c r="A67" s="24" t="s">
        <v>220</v>
      </c>
      <c r="B67" s="24" t="s">
        <v>221</v>
      </c>
      <c r="C67" s="24" t="s">
        <v>222</v>
      </c>
      <c r="D67" s="24" t="s">
        <v>89</v>
      </c>
      <c r="E67" s="24" t="s">
        <v>127</v>
      </c>
      <c r="F67" s="25">
        <f t="shared" si="0"/>
        <v>0</v>
      </c>
      <c r="G67" s="24">
        <v>0</v>
      </c>
    </row>
    <row r="68" spans="1:7" x14ac:dyDescent="0.35">
      <c r="A68" s="26" t="s">
        <v>223</v>
      </c>
      <c r="B68" s="26" t="s">
        <v>224</v>
      </c>
      <c r="C68" s="26" t="s">
        <v>225</v>
      </c>
      <c r="D68" s="26" t="s">
        <v>89</v>
      </c>
      <c r="E68" s="26" t="s">
        <v>57</v>
      </c>
      <c r="F68" s="25">
        <f t="shared" si="0"/>
        <v>0</v>
      </c>
      <c r="G68" s="24">
        <v>0</v>
      </c>
    </row>
    <row r="69" spans="1:7" x14ac:dyDescent="0.35">
      <c r="A69" s="24" t="s">
        <v>226</v>
      </c>
      <c r="B69" s="24" t="s">
        <v>227</v>
      </c>
      <c r="C69" s="24" t="s">
        <v>228</v>
      </c>
      <c r="D69" s="24" t="s">
        <v>89</v>
      </c>
      <c r="E69" s="24" t="s">
        <v>33</v>
      </c>
      <c r="F69" s="25">
        <f t="shared" ref="F69:F102" si="1">G69/40</f>
        <v>3090</v>
      </c>
      <c r="G69" s="24">
        <v>123600</v>
      </c>
    </row>
    <row r="70" spans="1:7" x14ac:dyDescent="0.35">
      <c r="A70" s="24" t="s">
        <v>229</v>
      </c>
      <c r="B70" s="24" t="s">
        <v>230</v>
      </c>
      <c r="C70" s="24" t="s">
        <v>231</v>
      </c>
      <c r="D70" s="24" t="s">
        <v>89</v>
      </c>
      <c r="E70" s="24" t="s">
        <v>94</v>
      </c>
      <c r="F70" s="25">
        <f t="shared" si="1"/>
        <v>3510</v>
      </c>
      <c r="G70" s="24">
        <v>140400</v>
      </c>
    </row>
    <row r="71" spans="1:7" s="27" customFormat="1" x14ac:dyDescent="0.35">
      <c r="A71" s="24" t="s">
        <v>232</v>
      </c>
      <c r="B71" s="24" t="s">
        <v>233</v>
      </c>
      <c r="C71" s="24" t="s">
        <v>234</v>
      </c>
      <c r="D71" s="24" t="s">
        <v>89</v>
      </c>
      <c r="E71" s="24" t="s">
        <v>90</v>
      </c>
      <c r="F71" s="25">
        <f t="shared" si="1"/>
        <v>0</v>
      </c>
      <c r="G71" s="24">
        <v>0</v>
      </c>
    </row>
    <row r="72" spans="1:7" x14ac:dyDescent="0.35">
      <c r="A72" s="24" t="s">
        <v>235</v>
      </c>
      <c r="B72" s="24" t="s">
        <v>236</v>
      </c>
      <c r="C72" s="24" t="s">
        <v>237</v>
      </c>
      <c r="D72" s="24" t="s">
        <v>32</v>
      </c>
      <c r="E72" s="24" t="s">
        <v>33</v>
      </c>
      <c r="F72" s="25">
        <f t="shared" si="1"/>
        <v>238</v>
      </c>
      <c r="G72" s="24">
        <v>9520</v>
      </c>
    </row>
    <row r="73" spans="1:7" x14ac:dyDescent="0.35">
      <c r="A73" s="24" t="s">
        <v>238</v>
      </c>
      <c r="B73" s="24" t="s">
        <v>239</v>
      </c>
      <c r="C73" s="24" t="s">
        <v>110</v>
      </c>
      <c r="D73" s="24" t="s">
        <v>89</v>
      </c>
      <c r="E73" s="24" t="s">
        <v>57</v>
      </c>
      <c r="F73" s="25">
        <f t="shared" si="1"/>
        <v>5272</v>
      </c>
      <c r="G73" s="24">
        <v>210880</v>
      </c>
    </row>
    <row r="74" spans="1:7" x14ac:dyDescent="0.35">
      <c r="A74" s="24" t="s">
        <v>240</v>
      </c>
      <c r="B74" s="24" t="s">
        <v>241</v>
      </c>
      <c r="C74" s="24" t="s">
        <v>242</v>
      </c>
      <c r="D74" s="24" t="s">
        <v>89</v>
      </c>
      <c r="E74" s="24" t="s">
        <v>94</v>
      </c>
      <c r="F74" s="25">
        <f t="shared" si="1"/>
        <v>7947.5</v>
      </c>
      <c r="G74" s="24">
        <v>317900</v>
      </c>
    </row>
    <row r="75" spans="1:7" x14ac:dyDescent="0.35">
      <c r="A75" s="24" t="s">
        <v>243</v>
      </c>
      <c r="B75" s="24" t="s">
        <v>244</v>
      </c>
      <c r="C75" s="24" t="s">
        <v>245</v>
      </c>
      <c r="D75" s="24" t="s">
        <v>32</v>
      </c>
      <c r="E75" s="24" t="s">
        <v>44</v>
      </c>
      <c r="F75" s="25">
        <f t="shared" si="1"/>
        <v>6000</v>
      </c>
      <c r="G75" s="24">
        <v>240000</v>
      </c>
    </row>
    <row r="76" spans="1:7" x14ac:dyDescent="0.35">
      <c r="A76" s="24" t="s">
        <v>246</v>
      </c>
      <c r="B76" s="24" t="s">
        <v>197</v>
      </c>
      <c r="C76" s="24" t="s">
        <v>68</v>
      </c>
      <c r="D76" s="24" t="s">
        <v>32</v>
      </c>
      <c r="E76" s="24" t="s">
        <v>44</v>
      </c>
      <c r="F76" s="25">
        <f t="shared" si="1"/>
        <v>12775</v>
      </c>
      <c r="G76" s="24">
        <v>511000</v>
      </c>
    </row>
    <row r="77" spans="1:7" x14ac:dyDescent="0.35">
      <c r="A77" s="24" t="s">
        <v>247</v>
      </c>
      <c r="B77" s="24" t="s">
        <v>248</v>
      </c>
      <c r="C77" s="24" t="s">
        <v>249</v>
      </c>
      <c r="D77" s="24" t="s">
        <v>89</v>
      </c>
      <c r="E77" s="24" t="s">
        <v>57</v>
      </c>
      <c r="F77" s="25">
        <f t="shared" si="1"/>
        <v>4050</v>
      </c>
      <c r="G77" s="24">
        <v>162000</v>
      </c>
    </row>
    <row r="78" spans="1:7" s="27" customFormat="1" x14ac:dyDescent="0.35">
      <c r="A78" s="24" t="s">
        <v>250</v>
      </c>
      <c r="B78" s="24" t="s">
        <v>251</v>
      </c>
      <c r="C78" s="24" t="s">
        <v>252</v>
      </c>
      <c r="D78" s="24" t="s">
        <v>32</v>
      </c>
      <c r="E78" s="24" t="s">
        <v>33</v>
      </c>
      <c r="F78" s="25">
        <f t="shared" si="1"/>
        <v>4400</v>
      </c>
      <c r="G78" s="24">
        <v>176000</v>
      </c>
    </row>
    <row r="79" spans="1:7" x14ac:dyDescent="0.35">
      <c r="A79" s="24" t="s">
        <v>253</v>
      </c>
      <c r="B79" s="24" t="s">
        <v>254</v>
      </c>
      <c r="C79" s="24" t="s">
        <v>255</v>
      </c>
      <c r="D79" s="24" t="s">
        <v>89</v>
      </c>
      <c r="E79" s="24" t="s">
        <v>94</v>
      </c>
      <c r="F79" s="25">
        <f t="shared" si="1"/>
        <v>0</v>
      </c>
      <c r="G79" s="24">
        <v>0</v>
      </c>
    </row>
    <row r="80" spans="1:7" x14ac:dyDescent="0.35">
      <c r="A80" s="24" t="s">
        <v>256</v>
      </c>
      <c r="B80" s="24" t="s">
        <v>257</v>
      </c>
      <c r="C80" s="24" t="s">
        <v>258</v>
      </c>
      <c r="D80" s="24" t="s">
        <v>89</v>
      </c>
      <c r="E80" s="24" t="s">
        <v>127</v>
      </c>
      <c r="F80" s="25">
        <f t="shared" si="1"/>
        <v>0</v>
      </c>
      <c r="G80" s="24">
        <v>0</v>
      </c>
    </row>
    <row r="81" spans="1:7" x14ac:dyDescent="0.35">
      <c r="A81" s="24" t="s">
        <v>259</v>
      </c>
      <c r="B81" s="24" t="s">
        <v>260</v>
      </c>
      <c r="C81" s="24" t="s">
        <v>261</v>
      </c>
      <c r="D81" s="24" t="s">
        <v>89</v>
      </c>
      <c r="E81" s="24" t="s">
        <v>107</v>
      </c>
      <c r="F81" s="25">
        <f t="shared" si="1"/>
        <v>1375</v>
      </c>
      <c r="G81" s="24">
        <v>55000</v>
      </c>
    </row>
    <row r="82" spans="1:7" x14ac:dyDescent="0.35">
      <c r="A82" s="24" t="s">
        <v>262</v>
      </c>
      <c r="B82" s="24" t="s">
        <v>263</v>
      </c>
      <c r="C82" s="24" t="s">
        <v>264</v>
      </c>
      <c r="D82" s="24" t="s">
        <v>89</v>
      </c>
      <c r="E82" s="24" t="s">
        <v>94</v>
      </c>
      <c r="F82" s="25">
        <f t="shared" si="1"/>
        <v>5000</v>
      </c>
      <c r="G82" s="24">
        <v>200000</v>
      </c>
    </row>
    <row r="83" spans="1:7" x14ac:dyDescent="0.35">
      <c r="A83" s="24" t="s">
        <v>265</v>
      </c>
      <c r="B83" s="24" t="s">
        <v>266</v>
      </c>
      <c r="C83" s="24" t="s">
        <v>267</v>
      </c>
      <c r="D83" s="24" t="s">
        <v>32</v>
      </c>
      <c r="E83" s="24" t="s">
        <v>44</v>
      </c>
      <c r="F83" s="25">
        <f t="shared" si="1"/>
        <v>25075</v>
      </c>
      <c r="G83" s="24">
        <v>1003000</v>
      </c>
    </row>
    <row r="84" spans="1:7" x14ac:dyDescent="0.35">
      <c r="A84" s="24" t="s">
        <v>268</v>
      </c>
      <c r="B84" s="24" t="s">
        <v>269</v>
      </c>
      <c r="C84" s="24" t="s">
        <v>270</v>
      </c>
      <c r="D84" s="24" t="s">
        <v>89</v>
      </c>
      <c r="E84" s="24" t="s">
        <v>94</v>
      </c>
      <c r="F84" s="25">
        <f t="shared" si="1"/>
        <v>0</v>
      </c>
      <c r="G84" s="24">
        <v>0</v>
      </c>
    </row>
    <row r="85" spans="1:7" x14ac:dyDescent="0.35">
      <c r="A85" s="26" t="s">
        <v>271</v>
      </c>
      <c r="B85" s="26" t="s">
        <v>272</v>
      </c>
      <c r="C85" s="26" t="s">
        <v>273</v>
      </c>
      <c r="D85" s="26" t="s">
        <v>89</v>
      </c>
      <c r="E85" s="26" t="s">
        <v>57</v>
      </c>
      <c r="F85" s="25">
        <f t="shared" si="1"/>
        <v>0</v>
      </c>
      <c r="G85" s="24">
        <v>0</v>
      </c>
    </row>
    <row r="86" spans="1:7" x14ac:dyDescent="0.35">
      <c r="A86" s="24" t="s">
        <v>274</v>
      </c>
      <c r="B86" s="24" t="s">
        <v>275</v>
      </c>
      <c r="C86" s="24" t="s">
        <v>68</v>
      </c>
      <c r="D86" s="24" t="s">
        <v>32</v>
      </c>
      <c r="E86" s="24" t="s">
        <v>44</v>
      </c>
      <c r="F86" s="25">
        <f t="shared" si="1"/>
        <v>17575</v>
      </c>
      <c r="G86" s="24">
        <v>703000</v>
      </c>
    </row>
    <row r="87" spans="1:7" x14ac:dyDescent="0.35">
      <c r="A87" s="24" t="s">
        <v>276</v>
      </c>
      <c r="B87" s="24" t="s">
        <v>277</v>
      </c>
      <c r="C87" s="24" t="s">
        <v>278</v>
      </c>
      <c r="D87" s="24" t="s">
        <v>32</v>
      </c>
      <c r="E87" s="24" t="s">
        <v>44</v>
      </c>
      <c r="F87" s="25">
        <f t="shared" si="1"/>
        <v>34750</v>
      </c>
      <c r="G87" s="24">
        <v>1390000</v>
      </c>
    </row>
    <row r="88" spans="1:7" x14ac:dyDescent="0.35">
      <c r="A88" t="s">
        <v>279</v>
      </c>
      <c r="B88" s="24" t="s">
        <v>280</v>
      </c>
      <c r="C88" s="24" t="s">
        <v>281</v>
      </c>
      <c r="D88" s="24" t="s">
        <v>32</v>
      </c>
      <c r="E88" s="24" t="s">
        <v>44</v>
      </c>
      <c r="F88" s="25">
        <f t="shared" si="1"/>
        <v>5000</v>
      </c>
      <c r="G88" s="24">
        <v>200000</v>
      </c>
    </row>
    <row r="89" spans="1:7" x14ac:dyDescent="0.35">
      <c r="A89" s="24" t="s">
        <v>282</v>
      </c>
      <c r="B89" s="24" t="s">
        <v>283</v>
      </c>
      <c r="C89" s="24" t="s">
        <v>284</v>
      </c>
      <c r="D89" s="24" t="s">
        <v>32</v>
      </c>
      <c r="E89" s="24" t="s">
        <v>33</v>
      </c>
      <c r="F89" s="25">
        <f t="shared" si="1"/>
        <v>2500</v>
      </c>
      <c r="G89" s="24">
        <v>100000</v>
      </c>
    </row>
    <row r="90" spans="1:7" x14ac:dyDescent="0.35">
      <c r="A90" s="24" t="s">
        <v>285</v>
      </c>
      <c r="B90" s="24" t="s">
        <v>286</v>
      </c>
      <c r="C90" s="24" t="s">
        <v>287</v>
      </c>
      <c r="D90" s="24" t="s">
        <v>89</v>
      </c>
      <c r="E90" s="24" t="s">
        <v>33</v>
      </c>
      <c r="F90" s="25">
        <f t="shared" si="1"/>
        <v>2500</v>
      </c>
      <c r="G90" s="24">
        <v>100000</v>
      </c>
    </row>
    <row r="91" spans="1:7" x14ac:dyDescent="0.35">
      <c r="A91" s="28" t="s">
        <v>288</v>
      </c>
      <c r="B91" s="28" t="s">
        <v>289</v>
      </c>
      <c r="C91" s="24" t="s">
        <v>290</v>
      </c>
      <c r="D91" s="24" t="s">
        <v>89</v>
      </c>
      <c r="E91" s="24" t="s">
        <v>107</v>
      </c>
      <c r="F91" s="25">
        <f t="shared" si="1"/>
        <v>15155</v>
      </c>
      <c r="G91" s="24">
        <v>606200</v>
      </c>
    </row>
    <row r="92" spans="1:7" x14ac:dyDescent="0.35">
      <c r="A92" s="24" t="s">
        <v>291</v>
      </c>
      <c r="B92" s="24" t="s">
        <v>292</v>
      </c>
      <c r="C92" s="24" t="s">
        <v>293</v>
      </c>
      <c r="D92" s="24" t="s">
        <v>89</v>
      </c>
      <c r="E92" s="24" t="s">
        <v>94</v>
      </c>
      <c r="F92" s="25">
        <f t="shared" si="1"/>
        <v>5001.3249999999998</v>
      </c>
      <c r="G92" s="24">
        <v>200053</v>
      </c>
    </row>
    <row r="93" spans="1:7" x14ac:dyDescent="0.35">
      <c r="A93" t="s">
        <v>294</v>
      </c>
      <c r="B93" s="24" t="s">
        <v>295</v>
      </c>
      <c r="C93" s="24" t="s">
        <v>296</v>
      </c>
      <c r="D93" s="24" t="s">
        <v>89</v>
      </c>
      <c r="E93" s="24" t="s">
        <v>107</v>
      </c>
      <c r="F93" s="25">
        <f t="shared" si="1"/>
        <v>4250</v>
      </c>
      <c r="G93" s="24">
        <v>170000</v>
      </c>
    </row>
    <row r="94" spans="1:7" x14ac:dyDescent="0.35">
      <c r="A94" t="s">
        <v>297</v>
      </c>
      <c r="B94" s="29" t="s">
        <v>298</v>
      </c>
      <c r="C94" s="29" t="s">
        <v>14</v>
      </c>
      <c r="D94" s="29" t="s">
        <v>89</v>
      </c>
      <c r="E94" s="29" t="s">
        <v>107</v>
      </c>
      <c r="F94" s="25">
        <f t="shared" si="1"/>
        <v>0</v>
      </c>
      <c r="G94" s="24">
        <v>0</v>
      </c>
    </row>
    <row r="95" spans="1:7" x14ac:dyDescent="0.35">
      <c r="A95" t="s">
        <v>299</v>
      </c>
      <c r="B95" s="24" t="s">
        <v>300</v>
      </c>
      <c r="C95" s="24" t="s">
        <v>301</v>
      </c>
      <c r="D95" s="24" t="s">
        <v>89</v>
      </c>
      <c r="E95" s="24" t="s">
        <v>94</v>
      </c>
      <c r="F95" s="25">
        <f t="shared" si="1"/>
        <v>2250</v>
      </c>
      <c r="G95" s="24">
        <v>90000</v>
      </c>
    </row>
    <row r="96" spans="1:7" x14ac:dyDescent="0.35">
      <c r="A96" s="24" t="s">
        <v>302</v>
      </c>
      <c r="B96" s="24" t="s">
        <v>303</v>
      </c>
      <c r="C96" s="24" t="s">
        <v>304</v>
      </c>
      <c r="D96" s="24" t="s">
        <v>32</v>
      </c>
      <c r="E96" s="24" t="s">
        <v>44</v>
      </c>
      <c r="F96" s="25">
        <f t="shared" si="1"/>
        <v>5000</v>
      </c>
      <c r="G96" s="24">
        <v>200000</v>
      </c>
    </row>
    <row r="97" spans="1:7" x14ac:dyDescent="0.35">
      <c r="A97" s="24" t="s">
        <v>302</v>
      </c>
      <c r="B97" s="24" t="s">
        <v>305</v>
      </c>
      <c r="C97" s="24" t="s">
        <v>306</v>
      </c>
      <c r="D97" s="24" t="s">
        <v>32</v>
      </c>
      <c r="E97" s="24" t="s">
        <v>44</v>
      </c>
      <c r="F97" s="25">
        <f t="shared" si="1"/>
        <v>7500</v>
      </c>
      <c r="G97" s="24">
        <v>300000</v>
      </c>
    </row>
    <row r="98" spans="1:7" x14ac:dyDescent="0.35">
      <c r="A98" t="s">
        <v>307</v>
      </c>
      <c r="B98" s="24" t="s">
        <v>308</v>
      </c>
      <c r="C98" s="24" t="s">
        <v>309</v>
      </c>
      <c r="D98" s="24" t="s">
        <v>32</v>
      </c>
      <c r="E98" s="24" t="s">
        <v>44</v>
      </c>
      <c r="F98" s="25">
        <f t="shared" si="1"/>
        <v>2000</v>
      </c>
      <c r="G98" s="24">
        <v>80000</v>
      </c>
    </row>
    <row r="99" spans="1:7" x14ac:dyDescent="0.35">
      <c r="A99" t="s">
        <v>310</v>
      </c>
      <c r="B99" s="24" t="s">
        <v>311</v>
      </c>
      <c r="C99" s="24" t="s">
        <v>312</v>
      </c>
      <c r="D99" s="24" t="s">
        <v>32</v>
      </c>
      <c r="E99" s="24" t="s">
        <v>44</v>
      </c>
      <c r="F99" s="25">
        <f t="shared" si="1"/>
        <v>35500</v>
      </c>
      <c r="G99" s="24">
        <v>1420000</v>
      </c>
    </row>
    <row r="100" spans="1:7" x14ac:dyDescent="0.35">
      <c r="A100" t="s">
        <v>313</v>
      </c>
      <c r="B100" s="24" t="s">
        <v>314</v>
      </c>
      <c r="C100" s="24" t="s">
        <v>315</v>
      </c>
      <c r="D100" s="24" t="s">
        <v>89</v>
      </c>
      <c r="E100" s="24" t="s">
        <v>57</v>
      </c>
      <c r="F100" s="25">
        <f t="shared" si="1"/>
        <v>1100</v>
      </c>
      <c r="G100" s="24">
        <v>44000</v>
      </c>
    </row>
    <row r="101" spans="1:7" x14ac:dyDescent="0.35">
      <c r="A101" t="s">
        <v>316</v>
      </c>
      <c r="B101" s="29" t="s">
        <v>317</v>
      </c>
      <c r="C101" s="29" t="s">
        <v>318</v>
      </c>
      <c r="D101" s="29" t="s">
        <v>32</v>
      </c>
      <c r="E101" s="29" t="s">
        <v>33</v>
      </c>
      <c r="F101" s="25">
        <f t="shared" si="1"/>
        <v>1000</v>
      </c>
      <c r="G101" s="24">
        <v>40000</v>
      </c>
    </row>
    <row r="102" spans="1:7" x14ac:dyDescent="0.35">
      <c r="A102" t="s">
        <v>319</v>
      </c>
      <c r="B102" s="29" t="s">
        <v>320</v>
      </c>
      <c r="C102" s="29" t="s">
        <v>321</v>
      </c>
      <c r="D102" s="29" t="s">
        <v>32</v>
      </c>
      <c r="E102" s="29" t="s">
        <v>33</v>
      </c>
      <c r="F102" s="25">
        <f t="shared" si="1"/>
        <v>348</v>
      </c>
      <c r="G102" s="24">
        <v>13920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2E4E-59D9-4BDD-BB09-4A83E9E4777F}">
  <dimension ref="A2:K57"/>
  <sheetViews>
    <sheetView workbookViewId="0">
      <selection activeCell="G37" sqref="G37"/>
    </sheetView>
  </sheetViews>
  <sheetFormatPr defaultRowHeight="14.5" x14ac:dyDescent="0.35"/>
  <cols>
    <col min="1" max="1" width="9.453125" bestFit="1" customWidth="1"/>
    <col min="2" max="2" width="10.26953125" customWidth="1"/>
    <col min="3" max="3" width="8.7265625" style="6"/>
    <col min="4" max="4" width="10.453125" style="6" bestFit="1" customWidth="1"/>
    <col min="5" max="6" width="8.7265625" style="6"/>
    <col min="8" max="8" width="15" bestFit="1" customWidth="1"/>
  </cols>
  <sheetData>
    <row r="2" spans="1:8" x14ac:dyDescent="0.35">
      <c r="A2" s="24"/>
      <c r="B2" s="24"/>
      <c r="C2" s="43" t="s">
        <v>345</v>
      </c>
      <c r="D2" s="43" t="s">
        <v>346</v>
      </c>
      <c r="E2" s="43" t="s">
        <v>347</v>
      </c>
      <c r="F2" s="43" t="s">
        <v>348</v>
      </c>
      <c r="G2" s="43" t="s">
        <v>349</v>
      </c>
      <c r="H2" s="43" t="s">
        <v>350</v>
      </c>
    </row>
    <row r="3" spans="1:8" hidden="1" x14ac:dyDescent="0.35">
      <c r="A3" s="44" t="s">
        <v>351</v>
      </c>
      <c r="B3" s="24" t="s">
        <v>352</v>
      </c>
      <c r="C3" s="7"/>
      <c r="D3" s="7"/>
      <c r="E3" s="7"/>
      <c r="F3" s="7">
        <f>(D3-E3)</f>
        <v>0</v>
      </c>
      <c r="G3" s="15" t="e">
        <f t="shared" ref="G3:G18" si="0">E3/D3*100</f>
        <v>#DIV/0!</v>
      </c>
      <c r="H3" s="15" t="e">
        <f>F3/C3*100</f>
        <v>#DIV/0!</v>
      </c>
    </row>
    <row r="4" spans="1:8" hidden="1" x14ac:dyDescent="0.35">
      <c r="A4" s="45"/>
      <c r="B4" s="24" t="s">
        <v>4</v>
      </c>
      <c r="C4" s="7"/>
      <c r="D4" s="7"/>
      <c r="E4" s="7"/>
      <c r="F4" s="7">
        <f>(D4-E4)</f>
        <v>0</v>
      </c>
      <c r="G4" s="15" t="e">
        <f t="shared" si="0"/>
        <v>#DIV/0!</v>
      </c>
      <c r="H4" s="15" t="e">
        <f>F4/C4*100</f>
        <v>#DIV/0!</v>
      </c>
    </row>
    <row r="5" spans="1:8" hidden="1" x14ac:dyDescent="0.35">
      <c r="A5" s="46"/>
      <c r="B5" s="46"/>
      <c r="C5" s="47">
        <f>SUM(C3:C4)</f>
        <v>0</v>
      </c>
      <c r="D5" s="47">
        <f>SUM(D3:D4)</f>
        <v>0</v>
      </c>
      <c r="E5" s="47">
        <f t="shared" ref="E5:F5" si="1">SUM(E3:E4)</f>
        <v>0</v>
      </c>
      <c r="F5" s="47">
        <f t="shared" si="1"/>
        <v>0</v>
      </c>
      <c r="G5" s="48" t="e">
        <f t="shared" si="0"/>
        <v>#DIV/0!</v>
      </c>
      <c r="H5" s="48" t="e">
        <f>F5/C5*100</f>
        <v>#DIV/0!</v>
      </c>
    </row>
    <row r="6" spans="1:8" hidden="1" x14ac:dyDescent="0.35">
      <c r="A6" s="44" t="s">
        <v>330</v>
      </c>
      <c r="B6" s="24" t="s">
        <v>352</v>
      </c>
      <c r="C6" s="7"/>
      <c r="D6" s="7"/>
      <c r="E6" s="7"/>
      <c r="F6" s="7">
        <f t="shared" ref="F6:F7" si="2">(D6-E6)</f>
        <v>0</v>
      </c>
      <c r="G6" s="15" t="e">
        <f t="shared" si="0"/>
        <v>#DIV/0!</v>
      </c>
      <c r="H6" s="15" t="e">
        <f t="shared" ref="H6:H21" si="3">F6/C6*100</f>
        <v>#DIV/0!</v>
      </c>
    </row>
    <row r="7" spans="1:8" x14ac:dyDescent="0.35">
      <c r="A7" s="45"/>
      <c r="B7" s="24" t="s">
        <v>4</v>
      </c>
      <c r="C7" s="7">
        <v>506</v>
      </c>
      <c r="D7" s="7">
        <f>494+10</f>
        <v>504</v>
      </c>
      <c r="E7" s="7">
        <f>169+4</f>
        <v>173</v>
      </c>
      <c r="F7" s="7">
        <f t="shared" si="2"/>
        <v>331</v>
      </c>
      <c r="G7" s="15">
        <f t="shared" si="0"/>
        <v>34.325396825396822</v>
      </c>
      <c r="H7" s="15">
        <f t="shared" si="3"/>
        <v>65.415019762845844</v>
      </c>
    </row>
    <row r="8" spans="1:8" hidden="1" x14ac:dyDescent="0.35">
      <c r="A8" s="46"/>
      <c r="B8" s="46"/>
      <c r="C8" s="47">
        <f>SUM(C6:C7)</f>
        <v>506</v>
      </c>
      <c r="D8" s="47">
        <f>(SUM(D6:D7))</f>
        <v>504</v>
      </c>
      <c r="E8" s="47">
        <f t="shared" ref="E8:F8" si="4">(SUM(E6:E7))</f>
        <v>173</v>
      </c>
      <c r="F8" s="47">
        <f t="shared" si="4"/>
        <v>331</v>
      </c>
      <c r="G8" s="48">
        <f t="shared" si="0"/>
        <v>34.325396825396822</v>
      </c>
      <c r="H8" s="48">
        <f t="shared" si="3"/>
        <v>65.415019762845844</v>
      </c>
    </row>
    <row r="9" spans="1:8" hidden="1" x14ac:dyDescent="0.35">
      <c r="A9" s="49" t="s">
        <v>332</v>
      </c>
      <c r="B9" s="24" t="s">
        <v>352</v>
      </c>
      <c r="C9" s="7"/>
      <c r="D9" s="7"/>
      <c r="E9" s="7"/>
      <c r="F9" s="7">
        <f t="shared" ref="F9:F10" si="5">(D9-E9)</f>
        <v>0</v>
      </c>
      <c r="G9" s="15" t="e">
        <f t="shared" si="0"/>
        <v>#DIV/0!</v>
      </c>
      <c r="H9" s="15" t="e">
        <f t="shared" si="3"/>
        <v>#DIV/0!</v>
      </c>
    </row>
    <row r="10" spans="1:8" x14ac:dyDescent="0.35">
      <c r="A10" s="50"/>
      <c r="B10" s="24" t="s">
        <v>4</v>
      </c>
      <c r="C10" s="7">
        <v>10</v>
      </c>
      <c r="D10" s="7">
        <f>9.6+5</f>
        <v>14.6</v>
      </c>
      <c r="E10" s="7">
        <v>2.96</v>
      </c>
      <c r="F10" s="7">
        <f t="shared" si="5"/>
        <v>11.64</v>
      </c>
      <c r="G10" s="15">
        <f t="shared" si="0"/>
        <v>20.273972602739725</v>
      </c>
      <c r="H10" s="15">
        <f t="shared" si="3"/>
        <v>116.40000000000002</v>
      </c>
    </row>
    <row r="11" spans="1:8" hidden="1" x14ac:dyDescent="0.35">
      <c r="A11" s="51"/>
      <c r="B11" s="46"/>
      <c r="C11" s="47">
        <f>SUM(C9:C10)</f>
        <v>10</v>
      </c>
      <c r="D11" s="47">
        <f t="shared" ref="D11:G11" si="6">SUM(D9:D10)</f>
        <v>14.6</v>
      </c>
      <c r="E11" s="47">
        <f t="shared" si="6"/>
        <v>2.96</v>
      </c>
      <c r="F11" s="47">
        <f t="shared" si="6"/>
        <v>11.64</v>
      </c>
      <c r="G11" s="47" t="e">
        <f t="shared" si="6"/>
        <v>#DIV/0!</v>
      </c>
      <c r="H11" s="48">
        <f t="shared" si="3"/>
        <v>116.40000000000002</v>
      </c>
    </row>
    <row r="12" spans="1:8" x14ac:dyDescent="0.35">
      <c r="A12" s="52" t="s">
        <v>353</v>
      </c>
      <c r="B12" s="53"/>
      <c r="C12" s="54">
        <f>C7+C10</f>
        <v>516</v>
      </c>
      <c r="D12" s="54">
        <f>D7+D10</f>
        <v>518.6</v>
      </c>
      <c r="E12" s="54">
        <f>E7+E10</f>
        <v>175.96</v>
      </c>
      <c r="F12" s="54">
        <f>F7+F10</f>
        <v>342.64</v>
      </c>
      <c r="G12" s="55">
        <f t="shared" si="0"/>
        <v>33.929811029695337</v>
      </c>
      <c r="H12" s="55">
        <f>F12/C12*100</f>
        <v>66.403100775193792</v>
      </c>
    </row>
    <row r="13" spans="1:8" hidden="1" x14ac:dyDescent="0.35">
      <c r="A13" s="44" t="s">
        <v>354</v>
      </c>
      <c r="B13" s="24" t="s">
        <v>352</v>
      </c>
      <c r="C13" s="7"/>
      <c r="D13" s="7"/>
      <c r="E13" s="7"/>
      <c r="F13" s="7">
        <f t="shared" ref="F13:F14" si="7">(D13-E13)</f>
        <v>0</v>
      </c>
      <c r="G13" s="15" t="e">
        <f t="shared" si="0"/>
        <v>#DIV/0!</v>
      </c>
      <c r="H13" s="15" t="e">
        <f t="shared" si="3"/>
        <v>#DIV/0!</v>
      </c>
    </row>
    <row r="14" spans="1:8" x14ac:dyDescent="0.35">
      <c r="A14" s="45"/>
      <c r="B14" s="24" t="s">
        <v>4</v>
      </c>
      <c r="C14" s="7"/>
      <c r="D14" s="7">
        <v>10</v>
      </c>
      <c r="E14" s="7">
        <v>0</v>
      </c>
      <c r="F14" s="7">
        <f t="shared" si="7"/>
        <v>10</v>
      </c>
      <c r="G14" s="15"/>
      <c r="H14" s="15" t="e">
        <f t="shared" si="3"/>
        <v>#DIV/0!</v>
      </c>
    </row>
    <row r="15" spans="1:8" hidden="1" x14ac:dyDescent="0.35">
      <c r="A15" s="46"/>
      <c r="B15" s="46"/>
      <c r="C15" s="47">
        <f>SUM(C13:C14)</f>
        <v>0</v>
      </c>
      <c r="D15" s="47">
        <f>(SUM(D13:D14))</f>
        <v>10</v>
      </c>
      <c r="E15" s="47">
        <f t="shared" ref="E15:F15" si="8">(SUM(E13:E14))</f>
        <v>0</v>
      </c>
      <c r="F15" s="47">
        <f t="shared" si="8"/>
        <v>10</v>
      </c>
      <c r="G15" s="48">
        <f t="shared" si="0"/>
        <v>0</v>
      </c>
      <c r="H15" s="48" t="e">
        <f t="shared" si="3"/>
        <v>#DIV/0!</v>
      </c>
    </row>
    <row r="16" spans="1:8" hidden="1" x14ac:dyDescent="0.35">
      <c r="A16" s="44" t="s">
        <v>21</v>
      </c>
      <c r="B16" s="24" t="s">
        <v>352</v>
      </c>
      <c r="C16" s="7"/>
      <c r="D16" s="7"/>
      <c r="E16" s="7"/>
      <c r="F16" s="7">
        <f t="shared" ref="F16:F17" si="9">(D16-E16)</f>
        <v>0</v>
      </c>
      <c r="G16" s="15" t="e">
        <f t="shared" si="0"/>
        <v>#DIV/0!</v>
      </c>
      <c r="H16" s="15" t="e">
        <f t="shared" si="3"/>
        <v>#DIV/0!</v>
      </c>
    </row>
    <row r="17" spans="1:8" x14ac:dyDescent="0.35">
      <c r="A17" s="45"/>
      <c r="B17" s="24" t="s">
        <v>4</v>
      </c>
      <c r="C17" s="7"/>
      <c r="D17" s="7">
        <v>15</v>
      </c>
      <c r="E17" s="7">
        <v>8</v>
      </c>
      <c r="F17" s="7">
        <f t="shared" si="9"/>
        <v>7</v>
      </c>
      <c r="G17" s="15">
        <f t="shared" si="0"/>
        <v>53.333333333333336</v>
      </c>
      <c r="H17" s="15" t="e">
        <f t="shared" si="3"/>
        <v>#DIV/0!</v>
      </c>
    </row>
    <row r="18" spans="1:8" hidden="1" x14ac:dyDescent="0.35">
      <c r="A18" s="46"/>
      <c r="B18" s="46"/>
      <c r="C18" s="47">
        <f>SUM(C16:C17)</f>
        <v>0</v>
      </c>
      <c r="D18" s="47">
        <f>(SUM(D16:D17))</f>
        <v>15</v>
      </c>
      <c r="E18" s="47">
        <f t="shared" ref="E18:F18" si="10">(SUM(E16:E17))</f>
        <v>8</v>
      </c>
      <c r="F18" s="47">
        <f t="shared" si="10"/>
        <v>7</v>
      </c>
      <c r="G18" s="48">
        <f t="shared" si="0"/>
        <v>53.333333333333336</v>
      </c>
      <c r="H18" s="48" t="e">
        <f t="shared" si="3"/>
        <v>#DIV/0!</v>
      </c>
    </row>
    <row r="19" spans="1:8" hidden="1" x14ac:dyDescent="0.35">
      <c r="A19" s="44" t="s">
        <v>22</v>
      </c>
      <c r="B19" s="24" t="s">
        <v>352</v>
      </c>
      <c r="C19" s="7"/>
      <c r="D19" s="7"/>
      <c r="E19" s="7"/>
      <c r="F19" s="7">
        <f t="shared" ref="F19:F20" si="11">(D19-E19)</f>
        <v>0</v>
      </c>
      <c r="G19" s="15"/>
      <c r="H19" s="15" t="e">
        <f t="shared" si="3"/>
        <v>#DIV/0!</v>
      </c>
    </row>
    <row r="20" spans="1:8" x14ac:dyDescent="0.35">
      <c r="A20" s="45"/>
      <c r="B20" s="24" t="s">
        <v>4</v>
      </c>
      <c r="C20" s="7">
        <v>60</v>
      </c>
      <c r="D20" s="7">
        <v>60</v>
      </c>
      <c r="E20" s="7">
        <v>0</v>
      </c>
      <c r="F20" s="7">
        <f t="shared" si="11"/>
        <v>60</v>
      </c>
      <c r="G20" s="15">
        <f>E20/D20*100</f>
        <v>0</v>
      </c>
      <c r="H20" s="15">
        <f t="shared" si="3"/>
        <v>100</v>
      </c>
    </row>
    <row r="21" spans="1:8" hidden="1" x14ac:dyDescent="0.35">
      <c r="A21" s="46"/>
      <c r="B21" s="46"/>
      <c r="C21" s="47">
        <f>SUM(C19:C20)</f>
        <v>60</v>
      </c>
      <c r="D21" s="47">
        <f>(SUM(D19:D20))</f>
        <v>60</v>
      </c>
      <c r="E21" s="47">
        <f t="shared" ref="E21:F21" si="12">(SUM(E19:E20))</f>
        <v>0</v>
      </c>
      <c r="F21" s="47">
        <f t="shared" si="12"/>
        <v>60</v>
      </c>
      <c r="G21" s="48">
        <f>E21/D21*100</f>
        <v>0</v>
      </c>
      <c r="H21" s="48">
        <f t="shared" si="3"/>
        <v>100</v>
      </c>
    </row>
    <row r="22" spans="1:8" x14ac:dyDescent="0.35">
      <c r="A22" s="52" t="s">
        <v>355</v>
      </c>
      <c r="B22" s="53"/>
      <c r="C22" s="54">
        <f>C15+C18+C21</f>
        <v>60</v>
      </c>
      <c r="D22" s="54">
        <f>D15+D18+D21</f>
        <v>85</v>
      </c>
      <c r="E22" s="54">
        <f>E15+E18+E21</f>
        <v>8</v>
      </c>
      <c r="F22" s="54">
        <f>F15+F18+F21</f>
        <v>77</v>
      </c>
      <c r="G22" s="55">
        <f t="shared" ref="G22" si="13">E22/D22*100</f>
        <v>9.4117647058823533</v>
      </c>
      <c r="H22" s="56"/>
    </row>
    <row r="23" spans="1:8" hidden="1" x14ac:dyDescent="0.35">
      <c r="E23" s="57" t="s">
        <v>356</v>
      </c>
      <c r="F23" s="58" t="s">
        <v>357</v>
      </c>
      <c r="G23" s="19" t="e">
        <f>(E3+E6+E9)/(D3+D6+D9)*100</f>
        <v>#DIV/0!</v>
      </c>
      <c r="H23" s="59"/>
    </row>
    <row r="24" spans="1:8" x14ac:dyDescent="0.35">
      <c r="E24" s="60"/>
      <c r="F24" s="61" t="s">
        <v>358</v>
      </c>
      <c r="G24" s="19">
        <f>(E4+E7+E10)/(D4+D7+D10)*100</f>
        <v>33.929811029695337</v>
      </c>
      <c r="H24" s="59"/>
    </row>
    <row r="25" spans="1:8" hidden="1" x14ac:dyDescent="0.35">
      <c r="E25" s="60"/>
      <c r="F25" s="62" t="s">
        <v>359</v>
      </c>
      <c r="G25" s="63">
        <f>(E5+E8+E11)/(D5+D8+D11)*100</f>
        <v>33.929811029695337</v>
      </c>
      <c r="H25" s="64"/>
    </row>
    <row r="26" spans="1:8" hidden="1" x14ac:dyDescent="0.35">
      <c r="E26" s="65" t="s">
        <v>360</v>
      </c>
      <c r="F26" s="58" t="s">
        <v>357</v>
      </c>
      <c r="G26" s="19" t="e">
        <f>(E13+E16+E19)/(D13+D16+D19)*100</f>
        <v>#DIV/0!</v>
      </c>
    </row>
    <row r="27" spans="1:8" x14ac:dyDescent="0.35">
      <c r="E27" s="65"/>
      <c r="F27" s="61" t="s">
        <v>358</v>
      </c>
      <c r="G27" s="19">
        <f>(E14+E17+E20)/(D14+D17+D20)*100</f>
        <v>9.4117647058823533</v>
      </c>
    </row>
    <row r="28" spans="1:8" hidden="1" x14ac:dyDescent="0.35">
      <c r="F28" s="62" t="s">
        <v>359</v>
      </c>
      <c r="G28" s="63">
        <f>(E15+E18+E21)/(D15+D18+D21)*100</f>
        <v>9.4117647058823533</v>
      </c>
    </row>
    <row r="29" spans="1:8" x14ac:dyDescent="0.35">
      <c r="C29"/>
      <c r="D29"/>
    </row>
    <row r="30" spans="1:8" x14ac:dyDescent="0.35">
      <c r="C30"/>
      <c r="D30"/>
    </row>
    <row r="31" spans="1:8" x14ac:dyDescent="0.35">
      <c r="C31"/>
      <c r="D31"/>
    </row>
    <row r="32" spans="1:8" x14ac:dyDescent="0.35">
      <c r="C32"/>
      <c r="D32"/>
      <c r="E32"/>
      <c r="F32"/>
    </row>
    <row r="33" spans="5:5" customFormat="1" x14ac:dyDescent="0.35">
      <c r="E33" s="66"/>
    </row>
    <row r="34" spans="5:5" customFormat="1" x14ac:dyDescent="0.35">
      <c r="E34" s="66"/>
    </row>
    <row r="35" spans="5:5" customFormat="1" x14ac:dyDescent="0.35">
      <c r="E35" s="66"/>
    </row>
    <row r="36" spans="5:5" customFormat="1" x14ac:dyDescent="0.35">
      <c r="E36" s="66"/>
    </row>
    <row r="37" spans="5:5" customFormat="1" x14ac:dyDescent="0.35">
      <c r="E37" s="66"/>
    </row>
    <row r="38" spans="5:5" customFormat="1" x14ac:dyDescent="0.35">
      <c r="E38" s="66"/>
    </row>
    <row r="39" spans="5:5" customFormat="1" x14ac:dyDescent="0.35">
      <c r="E39" s="66"/>
    </row>
    <row r="40" spans="5:5" customFormat="1" x14ac:dyDescent="0.35">
      <c r="E40" s="66"/>
    </row>
    <row r="41" spans="5:5" customFormat="1" x14ac:dyDescent="0.35">
      <c r="E41" s="66"/>
    </row>
    <row r="42" spans="5:5" customFormat="1" x14ac:dyDescent="0.35">
      <c r="E42" s="66"/>
    </row>
    <row r="43" spans="5:5" customFormat="1" x14ac:dyDescent="0.35">
      <c r="E43" s="66"/>
    </row>
    <row r="44" spans="5:5" customFormat="1" x14ac:dyDescent="0.35">
      <c r="E44" s="66"/>
    </row>
    <row r="45" spans="5:5" customFormat="1" x14ac:dyDescent="0.35">
      <c r="E45" s="66"/>
    </row>
    <row r="46" spans="5:5" customFormat="1" x14ac:dyDescent="0.35">
      <c r="E46" s="66"/>
    </row>
    <row r="47" spans="5:5" customFormat="1" x14ac:dyDescent="0.35">
      <c r="E47" s="66"/>
    </row>
    <row r="48" spans="5:5" customFormat="1" x14ac:dyDescent="0.35">
      <c r="E48" s="66"/>
    </row>
    <row r="49" spans="5:5" customFormat="1" x14ac:dyDescent="0.35">
      <c r="E49" s="66"/>
    </row>
    <row r="50" spans="5:5" customFormat="1" x14ac:dyDescent="0.35">
      <c r="E50" s="66"/>
    </row>
    <row r="51" spans="5:5" customFormat="1" x14ac:dyDescent="0.35">
      <c r="E51" s="66"/>
    </row>
    <row r="52" spans="5:5" customFormat="1" x14ac:dyDescent="0.35">
      <c r="E52" s="66"/>
    </row>
    <row r="53" spans="5:5" customFormat="1" x14ac:dyDescent="0.35">
      <c r="E53" s="66"/>
    </row>
    <row r="54" spans="5:5" customFormat="1" x14ac:dyDescent="0.35">
      <c r="E54" s="66"/>
    </row>
    <row r="55" spans="5:5" customFormat="1" x14ac:dyDescent="0.35">
      <c r="E55" s="66"/>
    </row>
    <row r="56" spans="5:5" customFormat="1" x14ac:dyDescent="0.35">
      <c r="E56" s="66"/>
    </row>
    <row r="57" spans="5:5" customFormat="1" x14ac:dyDescent="0.35">
      <c r="E57" s="66"/>
    </row>
  </sheetData>
  <mergeCells count="10">
    <mergeCell ref="E23:E25"/>
    <mergeCell ref="E26:E27"/>
    <mergeCell ref="A9:A10"/>
    <mergeCell ref="A12:B12"/>
    <mergeCell ref="A13:A14"/>
    <mergeCell ref="A16:A17"/>
    <mergeCell ref="A19:A20"/>
    <mergeCell ref="A22:B22"/>
    <mergeCell ref="A3:A4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C61E5-6B2D-4D32-8795-B8E4D8A87F63}">
  <dimension ref="B1:H32"/>
  <sheetViews>
    <sheetView workbookViewId="0">
      <selection activeCell="L19" sqref="L19"/>
    </sheetView>
  </sheetViews>
  <sheetFormatPr defaultRowHeight="14.5" x14ac:dyDescent="0.35"/>
  <cols>
    <col min="2" max="2" width="10" bestFit="1" customWidth="1"/>
    <col min="6" max="6" width="10.90625" bestFit="1" customWidth="1"/>
    <col min="7" max="7" width="14" bestFit="1" customWidth="1"/>
    <col min="8" max="8" width="11.54296875" bestFit="1" customWidth="1"/>
  </cols>
  <sheetData>
    <row r="1" spans="2:8" ht="15.5" x14ac:dyDescent="0.35">
      <c r="B1" s="67" t="s">
        <v>361</v>
      </c>
      <c r="C1" s="67"/>
      <c r="D1" s="67"/>
      <c r="E1" s="67"/>
      <c r="F1" s="67"/>
      <c r="G1" s="67"/>
      <c r="H1" s="67"/>
    </row>
    <row r="2" spans="2:8" x14ac:dyDescent="0.35">
      <c r="B2" s="68" t="s">
        <v>362</v>
      </c>
      <c r="C2" s="68" t="s">
        <v>363</v>
      </c>
      <c r="D2" s="68" t="s">
        <v>364</v>
      </c>
      <c r="E2" s="68" t="s">
        <v>365</v>
      </c>
      <c r="F2" s="68" t="s">
        <v>366</v>
      </c>
      <c r="G2" s="68" t="s">
        <v>367</v>
      </c>
      <c r="H2" s="68" t="s">
        <v>368</v>
      </c>
    </row>
    <row r="3" spans="2:8" x14ac:dyDescent="0.35">
      <c r="B3" s="7">
        <v>4001</v>
      </c>
      <c r="C3" s="7" t="s">
        <v>369</v>
      </c>
      <c r="D3" s="7"/>
      <c r="E3" s="7"/>
      <c r="F3" s="7">
        <v>155</v>
      </c>
      <c r="G3" s="7">
        <v>123</v>
      </c>
      <c r="H3" s="7">
        <v>26</v>
      </c>
    </row>
    <row r="4" spans="2:8" x14ac:dyDescent="0.35">
      <c r="B4" s="7"/>
      <c r="C4" s="7" t="s">
        <v>370</v>
      </c>
      <c r="D4" s="7"/>
      <c r="E4" s="7"/>
      <c r="F4" s="7"/>
      <c r="G4" s="7"/>
      <c r="H4" s="7"/>
    </row>
    <row r="5" spans="2:8" x14ac:dyDescent="0.35">
      <c r="B5" s="7"/>
      <c r="C5" s="7" t="s">
        <v>371</v>
      </c>
      <c r="D5" s="7"/>
      <c r="E5" s="7"/>
      <c r="F5" s="7"/>
      <c r="G5" s="7"/>
      <c r="H5" s="7"/>
    </row>
    <row r="6" spans="2:8" x14ac:dyDescent="0.35">
      <c r="B6" s="7"/>
      <c r="C6" s="7" t="s">
        <v>372</v>
      </c>
      <c r="D6" s="7"/>
      <c r="E6" s="7"/>
      <c r="F6" s="7"/>
      <c r="G6" s="7"/>
      <c r="H6" s="7"/>
    </row>
    <row r="7" spans="2:8" s="70" customFormat="1" x14ac:dyDescent="0.35">
      <c r="B7" s="69" t="s">
        <v>373</v>
      </c>
      <c r="C7" s="69"/>
      <c r="D7" s="69">
        <f t="shared" ref="D7:H7" si="0">SUM(B7:C7)</f>
        <v>0</v>
      </c>
      <c r="E7" s="69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</row>
    <row r="8" spans="2:8" x14ac:dyDescent="0.35">
      <c r="B8" s="7">
        <v>4226</v>
      </c>
      <c r="C8" s="7" t="s">
        <v>369</v>
      </c>
      <c r="D8" s="7"/>
      <c r="E8" s="7"/>
      <c r="F8" s="7">
        <v>275</v>
      </c>
      <c r="G8" s="7">
        <v>206</v>
      </c>
      <c r="H8" s="7">
        <v>9</v>
      </c>
    </row>
    <row r="9" spans="2:8" x14ac:dyDescent="0.35">
      <c r="B9" s="7"/>
      <c r="C9" s="7" t="s">
        <v>370</v>
      </c>
      <c r="D9" s="7"/>
      <c r="E9" s="7"/>
      <c r="F9" s="7"/>
      <c r="G9" s="7"/>
      <c r="H9" s="7"/>
    </row>
    <row r="10" spans="2:8" x14ac:dyDescent="0.35">
      <c r="B10" s="7"/>
      <c r="C10" s="7" t="s">
        <v>371</v>
      </c>
      <c r="D10" s="7"/>
      <c r="E10" s="7"/>
      <c r="F10" s="7"/>
      <c r="G10" s="7"/>
      <c r="H10" s="7"/>
    </row>
    <row r="11" spans="2:8" x14ac:dyDescent="0.35">
      <c r="B11" s="7"/>
      <c r="C11" s="7" t="s">
        <v>372</v>
      </c>
      <c r="D11" s="7"/>
      <c r="E11" s="7"/>
      <c r="F11" s="7"/>
      <c r="G11" s="7"/>
      <c r="H11" s="7"/>
    </row>
    <row r="12" spans="2:8" s="70" customFormat="1" x14ac:dyDescent="0.35">
      <c r="B12" s="69" t="s">
        <v>374</v>
      </c>
      <c r="C12" s="69"/>
      <c r="D12" s="69">
        <f t="shared" ref="D12:H12" si="1">SUM(D8:D11)</f>
        <v>0</v>
      </c>
      <c r="E12" s="69">
        <f t="shared" si="1"/>
        <v>0</v>
      </c>
      <c r="F12" s="69">
        <f t="shared" si="1"/>
        <v>275</v>
      </c>
      <c r="G12" s="69">
        <f t="shared" si="1"/>
        <v>206</v>
      </c>
      <c r="H12" s="69">
        <f t="shared" si="1"/>
        <v>9</v>
      </c>
    </row>
    <row r="13" spans="2:8" x14ac:dyDescent="0.35">
      <c r="B13" s="7">
        <v>4343</v>
      </c>
      <c r="C13" s="7" t="s">
        <v>369</v>
      </c>
      <c r="D13" s="7"/>
      <c r="E13" s="7"/>
      <c r="F13" s="7">
        <v>550</v>
      </c>
      <c r="G13" s="7">
        <v>484</v>
      </c>
      <c r="H13" s="7">
        <v>106</v>
      </c>
    </row>
    <row r="14" spans="2:8" x14ac:dyDescent="0.35">
      <c r="B14" s="7"/>
      <c r="C14" s="7" t="s">
        <v>370</v>
      </c>
      <c r="D14" s="7"/>
      <c r="E14" s="7"/>
      <c r="F14" s="7"/>
      <c r="G14" s="7"/>
      <c r="H14" s="7"/>
    </row>
    <row r="15" spans="2:8" x14ac:dyDescent="0.35">
      <c r="B15" s="7"/>
      <c r="C15" s="7" t="s">
        <v>371</v>
      </c>
      <c r="D15" s="7"/>
      <c r="E15" s="7"/>
      <c r="F15" s="7"/>
      <c r="G15" s="7"/>
      <c r="H15" s="7"/>
    </row>
    <row r="16" spans="2:8" x14ac:dyDescent="0.35">
      <c r="B16" s="7"/>
      <c r="C16" s="7" t="s">
        <v>372</v>
      </c>
      <c r="D16" s="7"/>
      <c r="E16" s="7"/>
      <c r="F16" s="7">
        <v>8</v>
      </c>
      <c r="G16" s="7">
        <v>8</v>
      </c>
      <c r="H16" s="7"/>
    </row>
    <row r="17" spans="2:8" s="70" customFormat="1" x14ac:dyDescent="0.35">
      <c r="B17" s="69" t="s">
        <v>375</v>
      </c>
      <c r="C17" s="69"/>
      <c r="D17" s="69">
        <f t="shared" ref="D17:H17" si="2">SUM(D13:D16)</f>
        <v>0</v>
      </c>
      <c r="E17" s="69">
        <f t="shared" si="2"/>
        <v>0</v>
      </c>
      <c r="F17" s="69">
        <f t="shared" si="2"/>
        <v>558</v>
      </c>
      <c r="G17" s="69">
        <f t="shared" si="2"/>
        <v>492</v>
      </c>
      <c r="H17" s="69">
        <f t="shared" si="2"/>
        <v>106</v>
      </c>
    </row>
    <row r="18" spans="2:8" x14ac:dyDescent="0.35">
      <c r="B18" s="7">
        <v>4272</v>
      </c>
      <c r="C18" s="7" t="s">
        <v>369</v>
      </c>
      <c r="D18" s="7"/>
      <c r="E18" s="7"/>
      <c r="F18" s="7">
        <v>160</v>
      </c>
      <c r="G18" s="7">
        <v>102</v>
      </c>
      <c r="H18" s="7">
        <v>24</v>
      </c>
    </row>
    <row r="19" spans="2:8" x14ac:dyDescent="0.35">
      <c r="B19" s="7"/>
      <c r="C19" s="7" t="s">
        <v>370</v>
      </c>
      <c r="D19" s="7"/>
      <c r="E19" s="7"/>
      <c r="F19" s="7"/>
      <c r="G19" s="7"/>
      <c r="H19" s="7"/>
    </row>
    <row r="20" spans="2:8" x14ac:dyDescent="0.35">
      <c r="B20" s="7"/>
      <c r="C20" s="7" t="s">
        <v>371</v>
      </c>
      <c r="D20" s="7"/>
      <c r="E20" s="7"/>
      <c r="F20" s="7"/>
      <c r="G20" s="7"/>
      <c r="H20" s="7"/>
    </row>
    <row r="21" spans="2:8" x14ac:dyDescent="0.35">
      <c r="B21" s="7"/>
      <c r="C21" s="7" t="s">
        <v>372</v>
      </c>
      <c r="D21" s="7"/>
      <c r="E21" s="7"/>
      <c r="F21" s="7">
        <v>2</v>
      </c>
      <c r="G21" s="7">
        <v>1</v>
      </c>
      <c r="H21" s="7"/>
    </row>
    <row r="22" spans="2:8" s="70" customFormat="1" x14ac:dyDescent="0.35">
      <c r="B22" s="69" t="s">
        <v>376</v>
      </c>
      <c r="C22" s="69"/>
      <c r="D22" s="69">
        <f t="shared" ref="D22:E22" si="3">SUM(D11:D21)</f>
        <v>0</v>
      </c>
      <c r="E22" s="69">
        <f t="shared" si="3"/>
        <v>0</v>
      </c>
      <c r="F22" s="69">
        <f>SUM(F18:F21)</f>
        <v>162</v>
      </c>
      <c r="G22" s="69">
        <f t="shared" ref="G22:H22" si="4">SUM(G18:G21)</f>
        <v>103</v>
      </c>
      <c r="H22" s="69">
        <f t="shared" si="4"/>
        <v>24</v>
      </c>
    </row>
    <row r="23" spans="2:8" x14ac:dyDescent="0.35">
      <c r="B23" s="71" t="s">
        <v>377</v>
      </c>
      <c r="C23" s="72" t="s">
        <v>369</v>
      </c>
      <c r="D23" s="72">
        <f>D18+D13+D8+D3</f>
        <v>0</v>
      </c>
      <c r="E23" s="72">
        <f t="shared" ref="E23:H23" si="5">E18+E13+E8+E3</f>
        <v>0</v>
      </c>
      <c r="F23" s="72">
        <f t="shared" si="5"/>
        <v>1140</v>
      </c>
      <c r="G23" s="72">
        <f t="shared" si="5"/>
        <v>915</v>
      </c>
      <c r="H23" s="72">
        <f t="shared" si="5"/>
        <v>165</v>
      </c>
    </row>
    <row r="24" spans="2:8" x14ac:dyDescent="0.35">
      <c r="B24" s="73"/>
      <c r="C24" s="72" t="s">
        <v>370</v>
      </c>
      <c r="D24" s="72">
        <f t="shared" ref="D24:H26" si="6">D19+D14+D9+D4</f>
        <v>0</v>
      </c>
      <c r="E24" s="72">
        <f t="shared" si="6"/>
        <v>0</v>
      </c>
      <c r="F24" s="72">
        <f t="shared" si="6"/>
        <v>0</v>
      </c>
      <c r="G24" s="72">
        <f t="shared" si="6"/>
        <v>0</v>
      </c>
      <c r="H24" s="72">
        <f t="shared" si="6"/>
        <v>0</v>
      </c>
    </row>
    <row r="25" spans="2:8" x14ac:dyDescent="0.35">
      <c r="B25" s="73"/>
      <c r="C25" s="72" t="s">
        <v>371</v>
      </c>
      <c r="D25" s="72">
        <f t="shared" si="6"/>
        <v>0</v>
      </c>
      <c r="E25" s="72">
        <f t="shared" si="6"/>
        <v>0</v>
      </c>
      <c r="F25" s="72">
        <f t="shared" si="6"/>
        <v>0</v>
      </c>
      <c r="G25" s="72">
        <f t="shared" si="6"/>
        <v>0</v>
      </c>
      <c r="H25" s="72">
        <f t="shared" si="6"/>
        <v>0</v>
      </c>
    </row>
    <row r="26" spans="2:8" x14ac:dyDescent="0.35">
      <c r="B26" s="74"/>
      <c r="C26" s="72" t="s">
        <v>372</v>
      </c>
      <c r="D26" s="72">
        <f t="shared" si="6"/>
        <v>0</v>
      </c>
      <c r="E26" s="72">
        <f t="shared" si="6"/>
        <v>0</v>
      </c>
      <c r="F26" s="72">
        <f t="shared" si="6"/>
        <v>10</v>
      </c>
      <c r="G26" s="72">
        <f t="shared" si="6"/>
        <v>9</v>
      </c>
      <c r="H26" s="72">
        <f t="shared" si="6"/>
        <v>0</v>
      </c>
    </row>
    <row r="27" spans="2:8" s="70" customFormat="1" x14ac:dyDescent="0.35">
      <c r="B27" s="62" t="s">
        <v>378</v>
      </c>
      <c r="C27" s="62"/>
      <c r="D27" s="62">
        <f t="shared" ref="D27" si="7">SUM(D16:D26)</f>
        <v>0</v>
      </c>
      <c r="E27" s="62">
        <f t="shared" ref="E27:H27" si="8">SUM(E16:E26)</f>
        <v>0</v>
      </c>
      <c r="F27" s="62">
        <f t="shared" si="8"/>
        <v>2040</v>
      </c>
      <c r="G27" s="62">
        <f t="shared" si="8"/>
        <v>1630</v>
      </c>
      <c r="H27" s="62">
        <f t="shared" si="8"/>
        <v>319</v>
      </c>
    </row>
    <row r="28" spans="2:8" x14ac:dyDescent="0.35">
      <c r="B28" s="7">
        <v>3699</v>
      </c>
      <c r="C28" s="7" t="s">
        <v>369</v>
      </c>
      <c r="D28" s="7"/>
      <c r="E28" s="7"/>
      <c r="F28" s="7"/>
      <c r="G28" s="7"/>
      <c r="H28" s="7"/>
    </row>
    <row r="29" spans="2:8" x14ac:dyDescent="0.35">
      <c r="B29" s="7"/>
      <c r="C29" s="7" t="s">
        <v>370</v>
      </c>
      <c r="D29" s="7"/>
      <c r="E29" s="7"/>
      <c r="F29" s="7"/>
      <c r="G29" s="7"/>
      <c r="H29" s="7"/>
    </row>
    <row r="30" spans="2:8" x14ac:dyDescent="0.35">
      <c r="B30" s="7"/>
      <c r="C30" s="7" t="s">
        <v>371</v>
      </c>
      <c r="D30" s="7"/>
      <c r="E30" s="7"/>
      <c r="F30" s="7"/>
      <c r="G30" s="7"/>
      <c r="H30" s="7"/>
    </row>
    <row r="31" spans="2:8" x14ac:dyDescent="0.35">
      <c r="B31" s="7"/>
      <c r="C31" s="7" t="s">
        <v>372</v>
      </c>
      <c r="D31" s="7"/>
      <c r="E31" s="7"/>
      <c r="F31" s="7">
        <v>2</v>
      </c>
      <c r="G31" s="7">
        <v>8</v>
      </c>
      <c r="H31" s="7"/>
    </row>
    <row r="32" spans="2:8" s="70" customFormat="1" x14ac:dyDescent="0.35">
      <c r="B32" s="69" t="s">
        <v>379</v>
      </c>
      <c r="C32" s="69"/>
      <c r="D32" s="69">
        <f t="shared" ref="D32:E32" si="9">SUM(D21:D31)</f>
        <v>0</v>
      </c>
      <c r="E32" s="69">
        <f t="shared" si="9"/>
        <v>0</v>
      </c>
      <c r="F32" s="69">
        <f>SUM(F28:F31)</f>
        <v>2</v>
      </c>
      <c r="G32" s="69">
        <f t="shared" ref="G32:H32" si="10">SUM(G28:G31)</f>
        <v>8</v>
      </c>
      <c r="H32" s="69">
        <f t="shared" si="10"/>
        <v>0</v>
      </c>
    </row>
  </sheetData>
  <mergeCells count="2">
    <mergeCell ref="B1:H1"/>
    <mergeCell ref="B23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442C-6655-4CAB-8948-1D2483704D21}">
  <dimension ref="B2:G10"/>
  <sheetViews>
    <sheetView workbookViewId="0">
      <selection activeCell="F17" sqref="F17"/>
    </sheetView>
  </sheetViews>
  <sheetFormatPr defaultRowHeight="14.5" x14ac:dyDescent="0.35"/>
  <cols>
    <col min="2" max="2" width="14.6328125" bestFit="1" customWidth="1"/>
  </cols>
  <sheetData>
    <row r="2" spans="2:7" x14ac:dyDescent="0.35">
      <c r="B2" s="38" t="s">
        <v>4</v>
      </c>
      <c r="C2" s="38"/>
      <c r="D2" s="38"/>
      <c r="E2" s="38"/>
      <c r="F2" s="38"/>
      <c r="G2" s="38"/>
    </row>
    <row r="3" spans="2:7" x14ac:dyDescent="0.35">
      <c r="B3" s="39" t="s">
        <v>330</v>
      </c>
      <c r="C3" s="39" t="s">
        <v>334</v>
      </c>
      <c r="D3" s="39" t="s">
        <v>335</v>
      </c>
      <c r="E3" s="39" t="s">
        <v>336</v>
      </c>
      <c r="F3" s="39" t="s">
        <v>337</v>
      </c>
      <c r="G3" s="39"/>
    </row>
    <row r="4" spans="2:7" x14ac:dyDescent="0.35">
      <c r="B4" s="24" t="s">
        <v>338</v>
      </c>
      <c r="C4" s="40">
        <v>25</v>
      </c>
      <c r="D4" s="40">
        <v>74</v>
      </c>
      <c r="E4" s="40">
        <v>150</v>
      </c>
      <c r="F4" s="40">
        <v>238</v>
      </c>
      <c r="G4" s="40"/>
    </row>
    <row r="5" spans="2:7" x14ac:dyDescent="0.35">
      <c r="B5" s="24" t="s">
        <v>339</v>
      </c>
      <c r="C5" s="40">
        <v>108</v>
      </c>
      <c r="D5" s="40">
        <v>136</v>
      </c>
      <c r="E5" s="40">
        <v>205</v>
      </c>
      <c r="F5" s="40">
        <v>308</v>
      </c>
      <c r="G5" s="40"/>
    </row>
    <row r="6" spans="2:7" x14ac:dyDescent="0.35">
      <c r="B6" s="41" t="s">
        <v>340</v>
      </c>
      <c r="C6" s="42">
        <f>C4/C5*100</f>
        <v>23.148148148148149</v>
      </c>
      <c r="D6" s="42">
        <f>D4/D5*100</f>
        <v>54.411764705882348</v>
      </c>
      <c r="E6" s="42">
        <f>E4/E5*100</f>
        <v>73.170731707317074</v>
      </c>
      <c r="F6" s="42">
        <f>F4/F5*100</f>
        <v>77.272727272727266</v>
      </c>
      <c r="G6" s="42"/>
    </row>
    <row r="7" spans="2:7" x14ac:dyDescent="0.35">
      <c r="B7" s="24" t="s">
        <v>341</v>
      </c>
      <c r="C7" s="40">
        <v>5</v>
      </c>
      <c r="D7" s="40">
        <v>11</v>
      </c>
      <c r="E7" s="40">
        <v>58</v>
      </c>
      <c r="F7" s="40">
        <v>61</v>
      </c>
      <c r="G7" s="40"/>
    </row>
    <row r="8" spans="2:7" x14ac:dyDescent="0.35">
      <c r="B8" s="41" t="s">
        <v>342</v>
      </c>
      <c r="C8" s="42">
        <f>C7/C5*100</f>
        <v>4.6296296296296298</v>
      </c>
      <c r="D8" s="42">
        <f>D7/D5*100</f>
        <v>8.0882352941176467</v>
      </c>
      <c r="E8" s="42">
        <f>E7/E5*100</f>
        <v>28.292682926829265</v>
      </c>
      <c r="F8" s="42">
        <f>F7/F5*100</f>
        <v>19.805194805194805</v>
      </c>
      <c r="G8" s="42"/>
    </row>
    <row r="9" spans="2:7" x14ac:dyDescent="0.35">
      <c r="B9" s="24" t="s">
        <v>343</v>
      </c>
      <c r="C9" s="40">
        <v>22</v>
      </c>
      <c r="D9" s="40">
        <v>63</v>
      </c>
      <c r="E9" s="40">
        <v>92</v>
      </c>
      <c r="F9" s="40">
        <v>177</v>
      </c>
      <c r="G9" s="40"/>
    </row>
    <row r="10" spans="2:7" x14ac:dyDescent="0.35">
      <c r="B10" s="41" t="s">
        <v>344</v>
      </c>
      <c r="C10" s="42">
        <f>C9/C5*100</f>
        <v>20.37037037037037</v>
      </c>
      <c r="D10" s="42">
        <f>D9/D5*100</f>
        <v>46.32352941176471</v>
      </c>
      <c r="E10" s="42">
        <f>E9/E5*100</f>
        <v>44.878048780487809</v>
      </c>
      <c r="F10" s="42">
        <f>F9/F5*100</f>
        <v>57.467532467532465</v>
      </c>
      <c r="G10" s="42"/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C94C-711C-4423-BA86-F1730A5E338B}">
  <dimension ref="A2:I13"/>
  <sheetViews>
    <sheetView workbookViewId="0">
      <selection activeCell="I17" sqref="I17"/>
    </sheetView>
  </sheetViews>
  <sheetFormatPr defaultRowHeight="14.5" x14ac:dyDescent="0.35"/>
  <cols>
    <col min="9" max="9" width="15" customWidth="1"/>
  </cols>
  <sheetData>
    <row r="2" spans="1:9" ht="43.5" x14ac:dyDescent="0.35">
      <c r="A2" s="30" t="s">
        <v>0</v>
      </c>
      <c r="B2" s="30" t="s">
        <v>323</v>
      </c>
      <c r="C2" s="30" t="s">
        <v>1</v>
      </c>
      <c r="D2" s="31" t="s">
        <v>324</v>
      </c>
      <c r="E2" s="32" t="s">
        <v>325</v>
      </c>
      <c r="F2" s="32" t="s">
        <v>326</v>
      </c>
      <c r="G2" s="32" t="s">
        <v>327</v>
      </c>
      <c r="H2" s="32" t="s">
        <v>328</v>
      </c>
      <c r="I2" s="32" t="s">
        <v>329</v>
      </c>
    </row>
    <row r="3" spans="1:9" x14ac:dyDescent="0.35">
      <c r="A3" s="24"/>
      <c r="B3" s="33"/>
      <c r="C3" s="33" t="s">
        <v>330</v>
      </c>
      <c r="D3" s="34">
        <v>30190</v>
      </c>
      <c r="E3" s="35">
        <v>30</v>
      </c>
      <c r="F3" s="35">
        <v>30</v>
      </c>
      <c r="G3" s="36" t="s">
        <v>331</v>
      </c>
      <c r="H3" s="37">
        <v>22</v>
      </c>
      <c r="I3" s="35"/>
    </row>
    <row r="4" spans="1:9" x14ac:dyDescent="0.35">
      <c r="A4" s="24"/>
      <c r="B4" s="33"/>
      <c r="C4" s="33" t="s">
        <v>330</v>
      </c>
      <c r="D4" s="34">
        <v>32583</v>
      </c>
      <c r="E4" s="35">
        <v>20</v>
      </c>
      <c r="F4" s="35">
        <v>20</v>
      </c>
      <c r="G4" s="36" t="s">
        <v>331</v>
      </c>
      <c r="H4" s="37">
        <v>13</v>
      </c>
      <c r="I4" s="35"/>
    </row>
    <row r="5" spans="1:9" x14ac:dyDescent="0.35">
      <c r="A5" s="24"/>
      <c r="B5" s="33"/>
      <c r="C5" s="33" t="s">
        <v>330</v>
      </c>
      <c r="D5" s="34">
        <v>30138</v>
      </c>
      <c r="E5" s="35">
        <v>15</v>
      </c>
      <c r="F5" s="35">
        <v>15</v>
      </c>
      <c r="G5" s="36" t="s">
        <v>331</v>
      </c>
      <c r="H5" s="37">
        <v>9</v>
      </c>
      <c r="I5" s="35"/>
    </row>
    <row r="6" spans="1:9" x14ac:dyDescent="0.35">
      <c r="A6" s="24"/>
      <c r="B6" s="24"/>
      <c r="C6" s="24" t="s">
        <v>332</v>
      </c>
      <c r="D6" s="24" t="s">
        <v>333</v>
      </c>
      <c r="E6" s="24">
        <v>40</v>
      </c>
      <c r="F6" s="24">
        <v>30</v>
      </c>
      <c r="G6" s="36" t="s">
        <v>331</v>
      </c>
      <c r="H6" s="24">
        <v>30</v>
      </c>
      <c r="I6" s="24"/>
    </row>
    <row r="7" spans="1:9" x14ac:dyDescent="0.35">
      <c r="A7" s="24"/>
      <c r="B7" s="24"/>
      <c r="C7" s="24" t="s">
        <v>332</v>
      </c>
      <c r="D7" s="24">
        <v>29083</v>
      </c>
      <c r="E7" s="24">
        <v>15</v>
      </c>
      <c r="F7" s="24">
        <v>12</v>
      </c>
      <c r="G7" s="36" t="s">
        <v>331</v>
      </c>
      <c r="H7" s="24">
        <v>12</v>
      </c>
      <c r="I7" s="24"/>
    </row>
    <row r="8" spans="1:9" x14ac:dyDescent="0.35">
      <c r="A8" s="24"/>
      <c r="B8" s="24"/>
      <c r="C8" s="24" t="s">
        <v>332</v>
      </c>
      <c r="D8" s="24">
        <v>22108</v>
      </c>
      <c r="E8" s="24">
        <v>20</v>
      </c>
      <c r="F8" s="24">
        <v>15</v>
      </c>
      <c r="G8" s="36" t="s">
        <v>331</v>
      </c>
      <c r="H8" s="24">
        <v>15</v>
      </c>
      <c r="I8" s="24"/>
    </row>
    <row r="9" spans="1:9" x14ac:dyDescent="0.35">
      <c r="A9" s="24"/>
      <c r="B9" s="24"/>
      <c r="C9" s="24"/>
      <c r="D9" s="24"/>
      <c r="E9" s="24"/>
      <c r="F9" s="24"/>
      <c r="G9" s="36"/>
      <c r="H9" s="24"/>
      <c r="I9" s="24"/>
    </row>
    <row r="10" spans="1:9" x14ac:dyDescent="0.35">
      <c r="A10" s="24"/>
      <c r="B10" s="24"/>
      <c r="C10" s="24"/>
      <c r="D10" s="24"/>
      <c r="E10" s="24"/>
      <c r="F10" s="24"/>
      <c r="G10" s="36"/>
      <c r="H10" s="24"/>
      <c r="I10" s="24"/>
    </row>
    <row r="11" spans="1:9" x14ac:dyDescent="0.35">
      <c r="A11" s="24"/>
      <c r="B11" s="24"/>
      <c r="C11" s="24"/>
      <c r="D11" s="24"/>
      <c r="E11" s="24"/>
      <c r="F11" s="24"/>
      <c r="G11" s="36"/>
      <c r="H11" s="24"/>
      <c r="I11" s="24"/>
    </row>
    <row r="12" spans="1:9" x14ac:dyDescent="0.35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35">
      <c r="A13" s="24"/>
      <c r="B13" s="24"/>
      <c r="C13" s="24"/>
      <c r="D13" s="24"/>
      <c r="E13" s="24"/>
      <c r="F13" s="24"/>
      <c r="G13" s="24"/>
      <c r="H13" s="24"/>
      <c r="I13" s="24"/>
    </row>
  </sheetData>
  <dataValidations count="1">
    <dataValidation type="list" allowBlank="1" showInputMessage="1" showErrorMessage="1" sqref="G3:G11" xr:uid="{F488E095-9E7B-422D-9346-5EF9FCC031BE}">
      <formula1>"Harvested, Standing"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Business</vt:lpstr>
      <vt:lpstr>Maize ABS </vt:lpstr>
      <vt:lpstr>Returns</vt:lpstr>
      <vt:lpstr>MDA</vt:lpstr>
      <vt:lpstr>Unnati</vt:lpstr>
      <vt:lpstr>OFD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Surendra Bisht</cp:lastModifiedBy>
  <dcterms:created xsi:type="dcterms:W3CDTF">2015-06-05T18:17:20Z</dcterms:created>
  <dcterms:modified xsi:type="dcterms:W3CDTF">2024-01-09T05:49:29Z</dcterms:modified>
</cp:coreProperties>
</file>