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yashp\Downloads\"/>
    </mc:Choice>
  </mc:AlternateContent>
  <xr:revisionPtr revIDLastSave="0" documentId="8_{11E6638C-85FD-47D7-9180-BD0777074A3E}" xr6:coauthVersionLast="47" xr6:coauthVersionMax="47" xr10:uidLastSave="{00000000-0000-0000-0000-000000000000}"/>
  <bookViews>
    <workbookView xWindow="1140" yWindow="720" windowWidth="11160" windowHeight="13680" xr2:uid="{E9681CEC-FF8B-4952-9E24-A9DB14D94735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28" i="1" l="1"/>
  <c r="I27" i="1"/>
  <c r="H27" i="1"/>
  <c r="E27" i="1"/>
  <c r="E28" i="1" s="1"/>
  <c r="I25" i="1"/>
  <c r="H25" i="1"/>
  <c r="E25" i="1"/>
  <c r="E24" i="1"/>
  <c r="D24" i="1"/>
  <c r="D25" i="1" s="1"/>
  <c r="M20" i="1"/>
  <c r="O17" i="1"/>
  <c r="O18" i="1" s="1"/>
  <c r="N17" i="1"/>
  <c r="M17" i="1"/>
  <c r="L17" i="1"/>
  <c r="K17" i="1"/>
  <c r="J17" i="1"/>
  <c r="K18" i="1" s="1"/>
  <c r="I17" i="1"/>
  <c r="H17" i="1"/>
  <c r="G17" i="1"/>
  <c r="F17" i="1"/>
  <c r="L18" i="1" s="1"/>
  <c r="E17" i="1"/>
  <c r="D17" i="1"/>
  <c r="C17" i="1"/>
  <c r="Q16" i="1"/>
  <c r="P16" i="1"/>
  <c r="O16" i="1"/>
  <c r="N16" i="1"/>
  <c r="Q15" i="1"/>
  <c r="P15" i="1"/>
  <c r="O15" i="1"/>
  <c r="N15" i="1"/>
  <c r="Q14" i="1"/>
  <c r="P14" i="1"/>
  <c r="O14" i="1"/>
  <c r="N14" i="1"/>
  <c r="Q13" i="1"/>
  <c r="P13" i="1"/>
  <c r="O13" i="1"/>
  <c r="N13" i="1"/>
  <c r="Q12" i="1"/>
  <c r="P12" i="1"/>
  <c r="O12" i="1"/>
  <c r="N12" i="1"/>
  <c r="Q11" i="1"/>
  <c r="Q17" i="1" s="1"/>
  <c r="P18" i="1" s="1"/>
  <c r="P11" i="1"/>
  <c r="O11" i="1"/>
  <c r="N11" i="1"/>
  <c r="O10" i="1"/>
  <c r="M10" i="1"/>
  <c r="L10" i="1"/>
  <c r="K10" i="1"/>
  <c r="J10" i="1"/>
  <c r="I10" i="1"/>
  <c r="H10" i="1"/>
  <c r="G10" i="1"/>
  <c r="F10" i="1"/>
  <c r="E10" i="1"/>
  <c r="D10" i="1"/>
  <c r="C10" i="1"/>
  <c r="N9" i="1"/>
  <c r="N8" i="1"/>
  <c r="N7" i="1"/>
  <c r="N6" i="1"/>
  <c r="N5" i="1"/>
  <c r="N4" i="1"/>
  <c r="N10" i="1" s="1"/>
  <c r="P17" i="1" l="1"/>
</calcChain>
</file>

<file path=xl/sharedStrings.xml><?xml version="1.0" encoding="utf-8"?>
<sst xmlns="http://schemas.openxmlformats.org/spreadsheetml/2006/main" count="114" uniqueCount="52">
  <si>
    <t xml:space="preserve">Collection </t>
  </si>
  <si>
    <t>Hy Paddy</t>
  </si>
  <si>
    <t>Maize</t>
  </si>
  <si>
    <t>Millet</t>
  </si>
  <si>
    <t>Rs Paddy</t>
  </si>
  <si>
    <t>Mustard ABS</t>
  </si>
  <si>
    <t>Wheat</t>
  </si>
  <si>
    <t>Total Collection</t>
  </si>
  <si>
    <t>Total Business</t>
  </si>
  <si>
    <t xml:space="preserve">Sales For Collection Target </t>
  </si>
  <si>
    <t>Region</t>
  </si>
  <si>
    <t>TM HQ</t>
  </si>
  <si>
    <t>Sum of Booking Amt.</t>
  </si>
  <si>
    <t>Sum of CD Collection</t>
  </si>
  <si>
    <t>ABS</t>
  </si>
  <si>
    <t>CD</t>
  </si>
  <si>
    <t>Coll ACH %</t>
  </si>
  <si>
    <t>Coll in ABS and CD</t>
  </si>
  <si>
    <t>Territory</t>
  </si>
  <si>
    <t xml:space="preserve">Business Value Paddy, maize </t>
  </si>
  <si>
    <t>Mustard</t>
  </si>
  <si>
    <t>Nov, Dec Maize</t>
  </si>
  <si>
    <t>Credit Note</t>
  </si>
  <si>
    <t>Mustard Sale</t>
  </si>
  <si>
    <t>Wheat Sale</t>
  </si>
  <si>
    <t>UP1</t>
  </si>
  <si>
    <t>ALIGARH</t>
  </si>
  <si>
    <t>AURAIYA</t>
  </si>
  <si>
    <t>BAHRAICH</t>
  </si>
  <si>
    <t>HARDOI</t>
  </si>
  <si>
    <t>KANPUR</t>
  </si>
  <si>
    <t>MORADABAD</t>
  </si>
  <si>
    <t>Total</t>
  </si>
  <si>
    <t>UP2</t>
  </si>
  <si>
    <t>Azamgarh</t>
  </si>
  <si>
    <t>Balrampur</t>
  </si>
  <si>
    <t>Gorakhpur</t>
  </si>
  <si>
    <t>Jaunpur</t>
  </si>
  <si>
    <t>Prayagraj</t>
  </si>
  <si>
    <t>Robertsganj</t>
  </si>
  <si>
    <t>85% of business</t>
  </si>
  <si>
    <t>Opening Balance</t>
  </si>
  <si>
    <t>Business</t>
  </si>
  <si>
    <t>Collection in CD ABS</t>
  </si>
  <si>
    <t>ABS Collection</t>
  </si>
  <si>
    <t>Total Balance</t>
  </si>
  <si>
    <t>CD Collection</t>
  </si>
  <si>
    <t>Collection in OD</t>
  </si>
  <si>
    <t>OS as on Today</t>
  </si>
  <si>
    <t>Credit Note Pending</t>
  </si>
  <si>
    <t>Net OD</t>
  </si>
  <si>
    <t>Credit Balance as on today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</si>
</sst>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6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37">
    <xf numFmtId="0" fontId="0" fillId="0" borderId="0" xfId="0"/>
    <xf numFmtId="0" fontId="0" fillId="2" borderId="0" xfId="0" applyFill="1" applyAlignment="1">
      <alignment horizontal="center"/>
    </xf>
    <xf numFmtId="0" fontId="0" fillId="0" borderId="1" xfId="0" applyBorder="1"/>
    <xf numFmtId="0" fontId="2" fillId="0" borderId="1" xfId="0" applyFont="1" applyBorder="1"/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2" fillId="4" borderId="1" xfId="0" applyFont="1" applyFill="1" applyBorder="1" applyAlignment="1">
      <alignment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vertical="center" wrapText="1"/>
    </xf>
    <xf numFmtId="0" fontId="0" fillId="5" borderId="1" xfId="0" applyFill="1" applyBorder="1" applyAlignment="1">
      <alignment wrapText="1"/>
    </xf>
    <xf numFmtId="0" fontId="3" fillId="0" borderId="0" xfId="0" applyFont="1" applyAlignment="1">
      <alignment wrapText="1"/>
    </xf>
    <xf numFmtId="0" fontId="0" fillId="6" borderId="1" xfId="0" applyFill="1" applyBorder="1" applyAlignment="1">
      <alignment wrapText="1"/>
    </xf>
    <xf numFmtId="1" fontId="2" fillId="0" borderId="1" xfId="0" applyNumberFormat="1" applyFont="1" applyBorder="1" applyAlignment="1">
      <alignment horizontal="center"/>
    </xf>
    <xf numFmtId="0" fontId="0" fillId="5" borderId="1" xfId="0" applyFill="1" applyBorder="1" applyAlignment="1">
      <alignment horizontal="center"/>
    </xf>
    <xf numFmtId="0" fontId="3" fillId="0" borderId="0" xfId="0" applyFont="1"/>
    <xf numFmtId="1" fontId="0" fillId="0" borderId="1" xfId="0" applyNumberFormat="1" applyBorder="1" applyAlignment="1">
      <alignment horizontal="center"/>
    </xf>
    <xf numFmtId="0" fontId="2" fillId="6" borderId="1" xfId="0" applyFont="1" applyFill="1" applyBorder="1" applyAlignment="1">
      <alignment horizontal="center"/>
    </xf>
    <xf numFmtId="1" fontId="2" fillId="6" borderId="1" xfId="0" applyNumberFormat="1" applyFont="1" applyFill="1" applyBorder="1" applyAlignment="1">
      <alignment horizontal="center"/>
    </xf>
    <xf numFmtId="0" fontId="0" fillId="2" borderId="1" xfId="0" applyFill="1" applyBorder="1"/>
    <xf numFmtId="1" fontId="0" fillId="2" borderId="1" xfId="0" applyNumberFormat="1" applyFill="1" applyBorder="1" applyAlignment="1">
      <alignment horizontal="center"/>
    </xf>
    <xf numFmtId="9" fontId="0" fillId="5" borderId="1" xfId="1" applyFont="1" applyFill="1" applyBorder="1" applyAlignment="1">
      <alignment horizontal="center"/>
    </xf>
    <xf numFmtId="1" fontId="3" fillId="0" borderId="0" xfId="0" applyNumberFormat="1" applyFont="1"/>
    <xf numFmtId="1" fontId="2" fillId="2" borderId="1" xfId="0" applyNumberFormat="1" applyFont="1" applyFill="1" applyBorder="1" applyAlignment="1">
      <alignment horizontal="center"/>
    </xf>
    <xf numFmtId="1" fontId="3" fillId="6" borderId="1" xfId="0" applyNumberFormat="1" applyFont="1" applyFill="1" applyBorder="1" applyAlignment="1">
      <alignment horizontal="center"/>
    </xf>
    <xf numFmtId="0" fontId="2" fillId="0" borderId="0" xfId="0" applyFont="1"/>
    <xf numFmtId="0" fontId="2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1" fontId="3" fillId="5" borderId="1" xfId="0" applyNumberFormat="1" applyFont="1" applyFill="1" applyBorder="1" applyAlignment="1">
      <alignment horizontal="center" vertical="center"/>
    </xf>
    <xf numFmtId="0" fontId="2" fillId="7" borderId="0" xfId="0" applyFont="1" applyFill="1"/>
    <xf numFmtId="9" fontId="0" fillId="5" borderId="2" xfId="1" applyFont="1" applyFill="1" applyBorder="1" applyAlignment="1">
      <alignment horizontal="center"/>
    </xf>
    <xf numFmtId="0" fontId="0" fillId="2" borderId="0" xfId="0" applyFill="1"/>
    <xf numFmtId="1" fontId="0" fillId="2" borderId="0" xfId="0" applyNumberFormat="1" applyFill="1" applyAlignment="1">
      <alignment horizontal="center"/>
    </xf>
    <xf numFmtId="0" fontId="3" fillId="5" borderId="1" xfId="0" applyFont="1" applyFill="1" applyBorder="1" applyAlignment="1">
      <alignment horizontal="center" vertical="center"/>
    </xf>
    <xf numFmtId="2" fontId="0" fillId="0" borderId="0" xfId="0" applyNumberFormat="1"/>
    <xf numFmtId="9" fontId="0" fillId="0" borderId="0" xfId="1" applyFont="1"/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86824F-8592-48EB-AA73-B35CA8CA6BA0}">
  <dimension ref="A1:AD29"/>
  <sheetViews>
    <sheetView tabSelected="1" workbookViewId="0">
      <selection sqref="A1:XFD1048576"/>
    </sheetView>
  </sheetViews>
  <sheetFormatPr defaultRowHeight="14.5" x14ac:dyDescent="0.35"/>
  <cols>
    <col min="3" max="3" width="19.453125" customWidth="1"/>
    <col min="7" max="7" width="13.36328125" customWidth="1"/>
    <col min="19" max="19" width="12.1796875" bestFit="1" customWidth="1"/>
    <col min="20" max="20" width="13.6328125" customWidth="1"/>
    <col min="21" max="22" width="8.81640625" bestFit="1" customWidth="1"/>
    <col min="23" max="23" width="13.6328125" bestFit="1" customWidth="1"/>
    <col min="24" max="24" width="12.6328125" bestFit="1" customWidth="1"/>
    <col min="25" max="25" width="11.81640625" bestFit="1" customWidth="1"/>
    <col min="26" max="30" width="0" hidden="1" customWidth="1"/>
  </cols>
  <sheetData>
    <row r="1" spans="1:30" x14ac:dyDescent="0.3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R1" s="2"/>
      <c r="S1" s="2"/>
      <c r="T1" s="2"/>
      <c r="U1" s="2"/>
      <c r="V1" s="2"/>
      <c r="W1" s="2"/>
      <c r="X1" s="2"/>
      <c r="Y1" s="2"/>
      <c r="Z1">
        <v>70</v>
      </c>
      <c r="AA1">
        <v>13</v>
      </c>
      <c r="AB1">
        <v>91</v>
      </c>
      <c r="AC1">
        <v>90</v>
      </c>
      <c r="AD1">
        <v>20</v>
      </c>
    </row>
    <row r="2" spans="1:30" x14ac:dyDescent="0.35">
      <c r="A2" s="3"/>
      <c r="B2" s="3"/>
      <c r="C2" s="4" t="s">
        <v>1</v>
      </c>
      <c r="D2" s="4"/>
      <c r="E2" s="4" t="s">
        <v>2</v>
      </c>
      <c r="F2" s="4"/>
      <c r="G2" s="4" t="s">
        <v>3</v>
      </c>
      <c r="H2" s="4"/>
      <c r="I2" s="5" t="s">
        <v>4</v>
      </c>
      <c r="J2" s="4" t="s">
        <v>5</v>
      </c>
      <c r="K2" s="4"/>
      <c r="L2" s="5" t="s">
        <v>6</v>
      </c>
      <c r="M2" s="6" t="s">
        <v>4</v>
      </c>
      <c r="N2" s="3" t="s">
        <v>7</v>
      </c>
      <c r="O2" s="3" t="s">
        <v>8</v>
      </c>
      <c r="R2" s="7" t="s">
        <v>9</v>
      </c>
      <c r="S2" s="7"/>
      <c r="T2" s="7"/>
      <c r="U2" s="7"/>
      <c r="V2" s="7"/>
      <c r="W2" s="7"/>
      <c r="X2" s="7"/>
      <c r="Y2" s="7"/>
      <c r="Z2">
        <v>250</v>
      </c>
      <c r="AA2">
        <v>51</v>
      </c>
      <c r="AB2">
        <v>165</v>
      </c>
      <c r="AC2">
        <v>220</v>
      </c>
      <c r="AD2">
        <v>250</v>
      </c>
    </row>
    <row r="3" spans="1:30" ht="39.5" x14ac:dyDescent="0.35">
      <c r="A3" s="8" t="s">
        <v>10</v>
      </c>
      <c r="B3" s="8" t="s">
        <v>11</v>
      </c>
      <c r="C3" s="9" t="s">
        <v>12</v>
      </c>
      <c r="D3" s="9" t="s">
        <v>13</v>
      </c>
      <c r="E3" s="9" t="s">
        <v>12</v>
      </c>
      <c r="F3" s="9" t="s">
        <v>13</v>
      </c>
      <c r="G3" s="9" t="s">
        <v>12</v>
      </c>
      <c r="H3" s="9" t="s">
        <v>13</v>
      </c>
      <c r="I3" s="9" t="s">
        <v>12</v>
      </c>
      <c r="J3" s="9" t="s">
        <v>14</v>
      </c>
      <c r="K3" s="9" t="s">
        <v>15</v>
      </c>
      <c r="L3" s="9"/>
      <c r="M3" s="9" t="s">
        <v>14</v>
      </c>
      <c r="N3" s="8" t="s">
        <v>7</v>
      </c>
      <c r="O3" s="10" t="s">
        <v>8</v>
      </c>
      <c r="P3" s="11" t="s">
        <v>16</v>
      </c>
      <c r="Q3" s="12" t="s">
        <v>17</v>
      </c>
      <c r="R3" s="13" t="s">
        <v>10</v>
      </c>
      <c r="S3" s="13" t="s">
        <v>18</v>
      </c>
      <c r="T3" s="13" t="s">
        <v>19</v>
      </c>
      <c r="U3" s="13" t="s">
        <v>20</v>
      </c>
      <c r="V3" s="13" t="s">
        <v>6</v>
      </c>
      <c r="W3" s="13" t="s">
        <v>21</v>
      </c>
      <c r="X3" s="13" t="s">
        <v>8</v>
      </c>
      <c r="Y3" s="13" t="s">
        <v>22</v>
      </c>
      <c r="Z3" t="s">
        <v>23</v>
      </c>
      <c r="AA3" t="s">
        <v>24</v>
      </c>
      <c r="AB3">
        <v>4226</v>
      </c>
      <c r="AC3">
        <v>4324</v>
      </c>
      <c r="AD3">
        <v>4550</v>
      </c>
    </row>
    <row r="4" spans="1:30" hidden="1" x14ac:dyDescent="0.35">
      <c r="A4" s="5" t="s">
        <v>25</v>
      </c>
      <c r="B4" s="5" t="s">
        <v>26</v>
      </c>
      <c r="C4" s="5"/>
      <c r="D4" s="5"/>
      <c r="E4" s="14">
        <v>1797554.9200000002</v>
      </c>
      <c r="F4" s="14">
        <v>1985005</v>
      </c>
      <c r="G4" s="14">
        <v>622500</v>
      </c>
      <c r="H4" s="14">
        <v>1124000</v>
      </c>
      <c r="I4" s="14">
        <v>2899681.05</v>
      </c>
      <c r="J4" s="14">
        <v>190000</v>
      </c>
      <c r="K4" s="14"/>
      <c r="L4" s="14"/>
      <c r="M4" s="14">
        <v>2025000</v>
      </c>
      <c r="N4" s="14">
        <f>SUM(C4:M4)</f>
        <v>10643740.969999999</v>
      </c>
      <c r="O4" s="5"/>
      <c r="P4" s="15"/>
      <c r="Q4" s="16"/>
      <c r="R4" s="2" t="s">
        <v>25</v>
      </c>
      <c r="S4" s="2" t="s">
        <v>26</v>
      </c>
      <c r="T4" s="17">
        <v>9268763.1830000002</v>
      </c>
      <c r="U4" s="17">
        <v>56750</v>
      </c>
      <c r="V4" s="17">
        <v>255000</v>
      </c>
      <c r="W4" s="17">
        <v>0</v>
      </c>
      <c r="X4" s="17">
        <v>9580513.1830000002</v>
      </c>
      <c r="Y4" s="2">
        <v>80890</v>
      </c>
      <c r="Z4">
        <v>227</v>
      </c>
      <c r="AA4">
        <v>5000</v>
      </c>
    </row>
    <row r="5" spans="1:30" hidden="1" x14ac:dyDescent="0.35">
      <c r="A5" s="5" t="s">
        <v>25</v>
      </c>
      <c r="B5" s="5" t="s">
        <v>27</v>
      </c>
      <c r="C5" s="14">
        <v>798321.05</v>
      </c>
      <c r="D5" s="14">
        <v>1130000</v>
      </c>
      <c r="E5" s="14">
        <v>1314901.5</v>
      </c>
      <c r="F5" s="14">
        <v>961210</v>
      </c>
      <c r="G5" s="14">
        <v>140000</v>
      </c>
      <c r="H5" s="14">
        <v>40000</v>
      </c>
      <c r="I5" s="14">
        <v>792000</v>
      </c>
      <c r="J5" s="14"/>
      <c r="K5" s="14"/>
      <c r="L5" s="14"/>
      <c r="M5" s="14"/>
      <c r="N5" s="14">
        <f t="shared" ref="N5:N16" si="0">SUM(C5:M5)</f>
        <v>5176432.55</v>
      </c>
      <c r="O5" s="5"/>
      <c r="P5" s="15"/>
      <c r="Q5" s="16"/>
      <c r="R5" s="2" t="s">
        <v>25</v>
      </c>
      <c r="S5" s="2" t="s">
        <v>27</v>
      </c>
      <c r="T5" s="17">
        <v>5528449.7399999993</v>
      </c>
      <c r="U5" s="17">
        <v>0</v>
      </c>
      <c r="V5" s="17">
        <v>0</v>
      </c>
      <c r="W5" s="17">
        <v>0</v>
      </c>
      <c r="X5" s="17">
        <v>5528449.7399999993</v>
      </c>
      <c r="Y5" s="2">
        <v>0</v>
      </c>
    </row>
    <row r="6" spans="1:30" hidden="1" x14ac:dyDescent="0.35">
      <c r="A6" s="5" t="s">
        <v>25</v>
      </c>
      <c r="B6" s="5" t="s">
        <v>28</v>
      </c>
      <c r="C6" s="14">
        <v>2987072.9800000004</v>
      </c>
      <c r="D6" s="14">
        <v>9699175</v>
      </c>
      <c r="E6" s="14">
        <v>7604282.6699999999</v>
      </c>
      <c r="F6" s="14">
        <v>8895372.3100000005</v>
      </c>
      <c r="G6" s="14"/>
      <c r="H6" s="14"/>
      <c r="I6" s="14">
        <v>3066552</v>
      </c>
      <c r="J6" s="14">
        <v>101840</v>
      </c>
      <c r="K6" s="14">
        <v>110000</v>
      </c>
      <c r="L6" s="14">
        <v>40000</v>
      </c>
      <c r="M6" s="14">
        <v>1210000</v>
      </c>
      <c r="N6" s="14">
        <f t="shared" si="0"/>
        <v>33714294.960000001</v>
      </c>
      <c r="O6" s="5"/>
      <c r="P6" s="15"/>
      <c r="Q6" s="16"/>
      <c r="R6" s="2" t="s">
        <v>25</v>
      </c>
      <c r="S6" s="2" t="s">
        <v>28</v>
      </c>
      <c r="T6" s="17">
        <v>39147308.816</v>
      </c>
      <c r="U6" s="17">
        <v>325500</v>
      </c>
      <c r="V6" s="17">
        <v>30600</v>
      </c>
      <c r="W6" s="17">
        <v>1599800</v>
      </c>
      <c r="X6" s="17">
        <v>41103208.816</v>
      </c>
      <c r="Y6" s="2">
        <v>625260</v>
      </c>
      <c r="Z6">
        <v>1302</v>
      </c>
      <c r="AA6">
        <v>600</v>
      </c>
      <c r="AB6">
        <v>5120</v>
      </c>
      <c r="AD6">
        <v>3020</v>
      </c>
    </row>
    <row r="7" spans="1:30" hidden="1" x14ac:dyDescent="0.35">
      <c r="A7" s="5" t="s">
        <v>25</v>
      </c>
      <c r="B7" s="5" t="s">
        <v>29</v>
      </c>
      <c r="C7" s="14">
        <v>1181393.8</v>
      </c>
      <c r="D7" s="14">
        <v>3420982.36</v>
      </c>
      <c r="E7" s="14">
        <v>4379299.8</v>
      </c>
      <c r="F7" s="14">
        <v>6122013.0700000003</v>
      </c>
      <c r="G7" s="14"/>
      <c r="H7" s="14"/>
      <c r="I7" s="14">
        <v>30000</v>
      </c>
      <c r="J7" s="14">
        <v>78000</v>
      </c>
      <c r="K7" s="14">
        <v>32000</v>
      </c>
      <c r="L7" s="14">
        <v>60000</v>
      </c>
      <c r="M7" s="14">
        <v>30000</v>
      </c>
      <c r="N7" s="14">
        <f t="shared" si="0"/>
        <v>15333689.030000001</v>
      </c>
      <c r="O7" s="5"/>
      <c r="P7" s="15"/>
      <c r="Q7" s="16"/>
      <c r="R7" s="2" t="s">
        <v>25</v>
      </c>
      <c r="S7" s="2" t="s">
        <v>29</v>
      </c>
      <c r="T7" s="17">
        <v>18723958.747000001</v>
      </c>
      <c r="U7" s="17">
        <v>135500</v>
      </c>
      <c r="V7" s="17">
        <v>173400</v>
      </c>
      <c r="W7" s="17">
        <v>105600</v>
      </c>
      <c r="X7" s="17">
        <v>19138458.747000001</v>
      </c>
      <c r="Y7" s="2">
        <v>140380</v>
      </c>
      <c r="Z7">
        <v>542</v>
      </c>
      <c r="AA7">
        <v>3400</v>
      </c>
      <c r="AB7">
        <v>640</v>
      </c>
    </row>
    <row r="8" spans="1:30" hidden="1" x14ac:dyDescent="0.35">
      <c r="A8" s="5" t="s">
        <v>25</v>
      </c>
      <c r="B8" s="5" t="s">
        <v>30</v>
      </c>
      <c r="C8" s="14">
        <v>1778642</v>
      </c>
      <c r="D8" s="14">
        <v>2941000</v>
      </c>
      <c r="E8" s="14">
        <v>8820352.2599999998</v>
      </c>
      <c r="F8" s="14">
        <v>8695053.5600000005</v>
      </c>
      <c r="G8" s="14">
        <v>60000</v>
      </c>
      <c r="H8" s="14">
        <v>100000</v>
      </c>
      <c r="I8" s="14">
        <v>530000</v>
      </c>
      <c r="J8" s="14">
        <v>440000</v>
      </c>
      <c r="K8" s="14">
        <v>187000</v>
      </c>
      <c r="L8" s="14">
        <v>110000</v>
      </c>
      <c r="M8" s="14">
        <v>128000</v>
      </c>
      <c r="N8" s="14">
        <f t="shared" si="0"/>
        <v>23790047.82</v>
      </c>
      <c r="O8" s="5"/>
      <c r="P8" s="15"/>
      <c r="Q8" s="16"/>
      <c r="R8" s="2" t="s">
        <v>25</v>
      </c>
      <c r="S8" s="2" t="s">
        <v>30</v>
      </c>
      <c r="T8" s="17">
        <v>27607634.248000007</v>
      </c>
      <c r="U8" s="17">
        <v>627000</v>
      </c>
      <c r="V8" s="17">
        <v>178500</v>
      </c>
      <c r="W8" s="17">
        <v>0</v>
      </c>
      <c r="X8" s="17">
        <v>28413134.248000007</v>
      </c>
      <c r="Y8" s="2">
        <v>221060</v>
      </c>
      <c r="Z8">
        <v>2508</v>
      </c>
      <c r="AA8">
        <v>3500</v>
      </c>
    </row>
    <row r="9" spans="1:30" hidden="1" x14ac:dyDescent="0.35">
      <c r="A9" s="5" t="s">
        <v>25</v>
      </c>
      <c r="B9" s="5" t="s">
        <v>31</v>
      </c>
      <c r="C9" s="14">
        <v>4731173.2699999996</v>
      </c>
      <c r="D9" s="14">
        <v>4648940.3</v>
      </c>
      <c r="E9" s="14">
        <v>550587</v>
      </c>
      <c r="F9" s="14">
        <v>707041.99</v>
      </c>
      <c r="G9" s="14">
        <v>0</v>
      </c>
      <c r="H9" s="14">
        <v>0</v>
      </c>
      <c r="I9" s="14">
        <v>603729</v>
      </c>
      <c r="J9" s="14">
        <v>180000</v>
      </c>
      <c r="K9" s="14">
        <v>45000</v>
      </c>
      <c r="L9" s="14">
        <v>55000</v>
      </c>
      <c r="M9" s="14">
        <v>320000</v>
      </c>
      <c r="N9" s="14">
        <f t="shared" si="0"/>
        <v>11841471.560000001</v>
      </c>
      <c r="O9" s="5"/>
      <c r="P9" s="15"/>
      <c r="Q9" s="16"/>
      <c r="R9" s="2" t="s">
        <v>25</v>
      </c>
      <c r="S9" s="2" t="s">
        <v>31</v>
      </c>
      <c r="T9" s="17">
        <v>11675186.143999999</v>
      </c>
      <c r="U9" s="17">
        <v>227250</v>
      </c>
      <c r="V9" s="17">
        <v>102000</v>
      </c>
      <c r="W9" s="17">
        <v>0</v>
      </c>
      <c r="X9" s="17">
        <v>12004436.143999999</v>
      </c>
      <c r="Y9" s="2">
        <v>89630</v>
      </c>
      <c r="Z9">
        <v>909</v>
      </c>
      <c r="AA9">
        <v>2000</v>
      </c>
    </row>
    <row r="10" spans="1:30" hidden="1" x14ac:dyDescent="0.35">
      <c r="A10" s="18" t="s">
        <v>25</v>
      </c>
      <c r="B10" s="18" t="s">
        <v>32</v>
      </c>
      <c r="C10" s="19">
        <f>SUM(C4:C9)</f>
        <v>11476603.1</v>
      </c>
      <c r="D10" s="19">
        <f t="shared" ref="D10:O10" si="1">SUM(D4:D9)</f>
        <v>21840097.66</v>
      </c>
      <c r="E10" s="19">
        <f t="shared" si="1"/>
        <v>24466978.149999999</v>
      </c>
      <c r="F10" s="19">
        <f t="shared" si="1"/>
        <v>27365695.930000003</v>
      </c>
      <c r="G10" s="19">
        <f t="shared" si="1"/>
        <v>822500</v>
      </c>
      <c r="H10" s="19">
        <f t="shared" si="1"/>
        <v>1264000</v>
      </c>
      <c r="I10" s="19">
        <f t="shared" si="1"/>
        <v>7921962.0499999998</v>
      </c>
      <c r="J10" s="19">
        <f t="shared" si="1"/>
        <v>989840</v>
      </c>
      <c r="K10" s="19">
        <f t="shared" si="1"/>
        <v>374000</v>
      </c>
      <c r="L10" s="19">
        <f t="shared" si="1"/>
        <v>265000</v>
      </c>
      <c r="M10" s="19">
        <f t="shared" si="1"/>
        <v>3713000</v>
      </c>
      <c r="N10" s="19">
        <f t="shared" si="1"/>
        <v>100499676.89000002</v>
      </c>
      <c r="O10" s="19">
        <f t="shared" si="1"/>
        <v>0</v>
      </c>
      <c r="P10" s="15"/>
      <c r="Q10" s="16"/>
      <c r="R10" s="20" t="s">
        <v>25</v>
      </c>
      <c r="S10" s="20" t="s">
        <v>32</v>
      </c>
      <c r="T10" s="21">
        <v>111951300.87800001</v>
      </c>
      <c r="U10" s="21">
        <v>1372000</v>
      </c>
      <c r="V10" s="21">
        <v>739500</v>
      </c>
      <c r="W10" s="21">
        <v>1705400</v>
      </c>
      <c r="X10" s="21">
        <v>115768200.87800001</v>
      </c>
      <c r="Y10" s="21">
        <v>1157220</v>
      </c>
    </row>
    <row r="11" spans="1:30" x14ac:dyDescent="0.35">
      <c r="A11" s="5" t="s">
        <v>33</v>
      </c>
      <c r="B11" s="5" t="s">
        <v>34</v>
      </c>
      <c r="C11" s="14">
        <v>451099.31</v>
      </c>
      <c r="D11" s="14">
        <v>1550000</v>
      </c>
      <c r="E11" s="14">
        <v>3860000</v>
      </c>
      <c r="F11" s="14">
        <v>5347643.3</v>
      </c>
      <c r="G11" s="14"/>
      <c r="H11" s="14"/>
      <c r="I11" s="14">
        <v>1492142</v>
      </c>
      <c r="J11" s="14">
        <v>476000</v>
      </c>
      <c r="K11" s="14">
        <v>50000</v>
      </c>
      <c r="L11" s="14"/>
      <c r="M11" s="14">
        <v>1710000</v>
      </c>
      <c r="N11" s="14">
        <f t="shared" si="0"/>
        <v>14936884.609999999</v>
      </c>
      <c r="O11" s="14">
        <f>X11</f>
        <v>14135486.786846153</v>
      </c>
      <c r="P11" s="22">
        <f>SUM(C11:L11)/O11</f>
        <v>0.93572190398906829</v>
      </c>
      <c r="Q11" s="23">
        <f>SUM(C11:L11)</f>
        <v>13226884.609999999</v>
      </c>
      <c r="R11" s="2" t="s">
        <v>33</v>
      </c>
      <c r="S11" s="2" t="s">
        <v>34</v>
      </c>
      <c r="T11" s="17">
        <v>12440846.786846153</v>
      </c>
      <c r="U11" s="17">
        <v>490000</v>
      </c>
      <c r="V11" s="17">
        <v>0</v>
      </c>
      <c r="W11" s="17">
        <v>1204640</v>
      </c>
      <c r="X11" s="17">
        <v>14135486.786846153</v>
      </c>
      <c r="Y11" s="2">
        <v>648784</v>
      </c>
      <c r="Z11">
        <v>1960</v>
      </c>
      <c r="AB11">
        <v>4384</v>
      </c>
      <c r="AC11">
        <v>1024</v>
      </c>
      <c r="AD11">
        <v>1024</v>
      </c>
    </row>
    <row r="12" spans="1:30" x14ac:dyDescent="0.35">
      <c r="A12" s="5" t="s">
        <v>33</v>
      </c>
      <c r="B12" s="5" t="s">
        <v>35</v>
      </c>
      <c r="C12" s="14">
        <v>1351177.4100000001</v>
      </c>
      <c r="D12" s="14">
        <v>3296797.14</v>
      </c>
      <c r="E12" s="14">
        <v>0</v>
      </c>
      <c r="F12" s="14">
        <v>31700</v>
      </c>
      <c r="G12" s="14"/>
      <c r="H12" s="14"/>
      <c r="I12" s="14">
        <v>689500</v>
      </c>
      <c r="J12" s="14">
        <v>233720</v>
      </c>
      <c r="K12" s="14">
        <v>95000</v>
      </c>
      <c r="L12" s="14"/>
      <c r="M12" s="14">
        <v>101000</v>
      </c>
      <c r="N12" s="14">
        <f t="shared" si="0"/>
        <v>5798894.5500000007</v>
      </c>
      <c r="O12" s="14">
        <f t="shared" ref="O12:O17" si="2">X12</f>
        <v>5584811.0866576657</v>
      </c>
      <c r="P12" s="22">
        <f t="shared" ref="P12:P16" si="3">SUM(C12:L12)/O12</f>
        <v>1.0202483954403572</v>
      </c>
      <c r="Q12" s="23">
        <f t="shared" ref="Q12:Q16" si="4">SUM(C12:L12)</f>
        <v>5697894.5500000007</v>
      </c>
      <c r="R12" s="2" t="s">
        <v>33</v>
      </c>
      <c r="S12" s="2" t="s">
        <v>35</v>
      </c>
      <c r="T12" s="17">
        <v>5412311.0866576657</v>
      </c>
      <c r="U12" s="17">
        <v>172500</v>
      </c>
      <c r="V12" s="17">
        <v>0</v>
      </c>
      <c r="W12" s="17">
        <v>0</v>
      </c>
      <c r="X12" s="17">
        <v>5584811.0866576657</v>
      </c>
      <c r="Y12" s="2">
        <v>48300</v>
      </c>
      <c r="Z12">
        <v>690</v>
      </c>
    </row>
    <row r="13" spans="1:30" x14ac:dyDescent="0.35">
      <c r="A13" s="5" t="s">
        <v>33</v>
      </c>
      <c r="B13" s="5" t="s">
        <v>36</v>
      </c>
      <c r="C13" s="14">
        <v>2177016.37</v>
      </c>
      <c r="D13" s="14">
        <v>1887000</v>
      </c>
      <c r="E13" s="14">
        <v>3070000</v>
      </c>
      <c r="F13" s="14">
        <v>2761040</v>
      </c>
      <c r="G13" s="14"/>
      <c r="H13" s="14"/>
      <c r="I13" s="14">
        <v>4960500</v>
      </c>
      <c r="J13" s="14">
        <v>405200</v>
      </c>
      <c r="K13" s="14">
        <v>400000</v>
      </c>
      <c r="L13" s="14"/>
      <c r="M13" s="14">
        <v>1893000</v>
      </c>
      <c r="N13" s="14">
        <f t="shared" si="0"/>
        <v>17553756.370000001</v>
      </c>
      <c r="O13" s="14">
        <f t="shared" si="2"/>
        <v>15828222.3696393</v>
      </c>
      <c r="P13" s="22">
        <f t="shared" si="3"/>
        <v>0.98941978475356007</v>
      </c>
      <c r="Q13" s="23">
        <f t="shared" si="4"/>
        <v>15660756.370000001</v>
      </c>
      <c r="R13" s="2" t="s">
        <v>33</v>
      </c>
      <c r="S13" s="2" t="s">
        <v>36</v>
      </c>
      <c r="T13" s="17">
        <v>15042372.3696393</v>
      </c>
      <c r="U13" s="17">
        <v>508250</v>
      </c>
      <c r="V13" s="17">
        <v>0</v>
      </c>
      <c r="W13" s="17">
        <v>277600</v>
      </c>
      <c r="X13" s="17">
        <v>15828222.3696393</v>
      </c>
      <c r="Y13" s="2">
        <v>276550</v>
      </c>
      <c r="Z13">
        <v>2033</v>
      </c>
      <c r="AB13">
        <v>1440</v>
      </c>
      <c r="AD13">
        <v>160</v>
      </c>
    </row>
    <row r="14" spans="1:30" x14ac:dyDescent="0.35">
      <c r="A14" s="5" t="s">
        <v>33</v>
      </c>
      <c r="B14" s="5" t="s">
        <v>37</v>
      </c>
      <c r="C14" s="14">
        <v>1145952.54</v>
      </c>
      <c r="D14" s="14">
        <v>1480000</v>
      </c>
      <c r="E14" s="14">
        <v>3982562.5700000003</v>
      </c>
      <c r="F14" s="14">
        <v>5405146</v>
      </c>
      <c r="G14" s="14"/>
      <c r="H14" s="14"/>
      <c r="I14" s="14">
        <v>670000</v>
      </c>
      <c r="J14" s="14">
        <v>284000</v>
      </c>
      <c r="K14" s="14"/>
      <c r="L14" s="14"/>
      <c r="M14" s="14">
        <v>1700000</v>
      </c>
      <c r="N14" s="14">
        <f t="shared" si="0"/>
        <v>14667661.109999999</v>
      </c>
      <c r="O14" s="14">
        <f>X14</f>
        <v>12696075.769000001</v>
      </c>
      <c r="P14" s="22">
        <f>SUM(C14:L14)/O14</f>
        <v>1.0213912823096982</v>
      </c>
      <c r="Q14" s="23">
        <f t="shared" si="4"/>
        <v>12967661.109999999</v>
      </c>
      <c r="R14" s="2" t="s">
        <v>33</v>
      </c>
      <c r="S14" s="2" t="s">
        <v>37</v>
      </c>
      <c r="T14" s="17">
        <v>12229375.769000001</v>
      </c>
      <c r="U14" s="17">
        <v>380000</v>
      </c>
      <c r="V14" s="17">
        <v>86700</v>
      </c>
      <c r="W14" s="17">
        <v>0</v>
      </c>
      <c r="X14" s="17">
        <v>12696075.769000001</v>
      </c>
      <c r="Y14" s="2">
        <v>128500</v>
      </c>
      <c r="Z14">
        <v>1520</v>
      </c>
      <c r="AA14">
        <v>1700</v>
      </c>
    </row>
    <row r="15" spans="1:30" x14ac:dyDescent="0.35">
      <c r="A15" s="5" t="s">
        <v>33</v>
      </c>
      <c r="B15" s="5" t="s">
        <v>38</v>
      </c>
      <c r="C15" s="14">
        <v>3541005.7500000005</v>
      </c>
      <c r="D15" s="14">
        <v>5807000</v>
      </c>
      <c r="E15" s="14">
        <v>1517000</v>
      </c>
      <c r="F15" s="14">
        <v>1469500</v>
      </c>
      <c r="G15" s="14"/>
      <c r="H15" s="14"/>
      <c r="I15" s="14">
        <v>951970</v>
      </c>
      <c r="J15" s="14">
        <v>717240</v>
      </c>
      <c r="K15" s="14">
        <v>150000</v>
      </c>
      <c r="L15" s="14">
        <v>253000</v>
      </c>
      <c r="M15" s="14">
        <v>825000</v>
      </c>
      <c r="N15" s="14">
        <f t="shared" si="0"/>
        <v>15231715.75</v>
      </c>
      <c r="O15" s="14">
        <f t="shared" si="2"/>
        <v>13476559.728771502</v>
      </c>
      <c r="P15" s="22">
        <f t="shared" si="3"/>
        <v>1.0690202870724255</v>
      </c>
      <c r="Q15" s="23">
        <f t="shared" si="4"/>
        <v>14406715.75</v>
      </c>
      <c r="R15" s="2" t="s">
        <v>33</v>
      </c>
      <c r="S15" s="2" t="s">
        <v>38</v>
      </c>
      <c r="T15" s="17">
        <v>11723559.728771502</v>
      </c>
      <c r="U15" s="17">
        <v>1141000</v>
      </c>
      <c r="V15" s="17">
        <v>612000</v>
      </c>
      <c r="W15" s="17">
        <v>0</v>
      </c>
      <c r="X15" s="17">
        <v>13476559.728771502</v>
      </c>
      <c r="Y15" s="2">
        <v>475480</v>
      </c>
      <c r="Z15">
        <v>4564</v>
      </c>
      <c r="AA15">
        <v>12000</v>
      </c>
    </row>
    <row r="16" spans="1:30" x14ac:dyDescent="0.35">
      <c r="A16" s="5" t="s">
        <v>33</v>
      </c>
      <c r="B16" s="5" t="s">
        <v>39</v>
      </c>
      <c r="C16" s="14">
        <v>1300000</v>
      </c>
      <c r="D16" s="14">
        <v>5590000</v>
      </c>
      <c r="E16" s="14">
        <v>1760000</v>
      </c>
      <c r="F16" s="14">
        <v>580000</v>
      </c>
      <c r="G16" s="14"/>
      <c r="H16" s="14"/>
      <c r="I16" s="14">
        <v>1532000</v>
      </c>
      <c r="J16" s="14">
        <v>722000</v>
      </c>
      <c r="K16" s="14"/>
      <c r="L16" s="14"/>
      <c r="M16" s="14">
        <v>1250000</v>
      </c>
      <c r="N16" s="14">
        <f t="shared" si="0"/>
        <v>12734000</v>
      </c>
      <c r="O16" s="14">
        <f t="shared" si="2"/>
        <v>16078591.97868084</v>
      </c>
      <c r="P16" s="22">
        <f t="shared" si="3"/>
        <v>0.71424164598660334</v>
      </c>
      <c r="Q16" s="23">
        <f t="shared" si="4"/>
        <v>11484000</v>
      </c>
      <c r="R16" s="2" t="s">
        <v>33</v>
      </c>
      <c r="S16" s="2" t="s">
        <v>39</v>
      </c>
      <c r="T16" s="17">
        <v>15168591.97868084</v>
      </c>
      <c r="U16" s="17">
        <v>910000</v>
      </c>
      <c r="V16" s="17">
        <v>0</v>
      </c>
      <c r="W16" s="17">
        <v>0</v>
      </c>
      <c r="X16" s="17">
        <v>16078591.97868084</v>
      </c>
      <c r="Y16" s="2">
        <v>254800</v>
      </c>
      <c r="Z16">
        <v>3640</v>
      </c>
    </row>
    <row r="17" spans="1:25" x14ac:dyDescent="0.35">
      <c r="A17" s="18" t="s">
        <v>33</v>
      </c>
      <c r="B17" s="18" t="s">
        <v>32</v>
      </c>
      <c r="C17" s="19">
        <f>SUM(C11:C16)</f>
        <v>9966251.3800000008</v>
      </c>
      <c r="D17" s="24">
        <f t="shared" ref="D17:Q17" si="5">SUM(D11:D16)</f>
        <v>19610797.140000001</v>
      </c>
      <c r="E17" s="19">
        <f t="shared" si="5"/>
        <v>14189562.57</v>
      </c>
      <c r="F17" s="24">
        <f t="shared" si="5"/>
        <v>15595029.300000001</v>
      </c>
      <c r="G17" s="19">
        <f t="shared" si="5"/>
        <v>0</v>
      </c>
      <c r="H17" s="19">
        <f t="shared" si="5"/>
        <v>0</v>
      </c>
      <c r="I17" s="19">
        <f t="shared" si="5"/>
        <v>10296112</v>
      </c>
      <c r="J17" s="19">
        <f t="shared" si="5"/>
        <v>2838160</v>
      </c>
      <c r="K17" s="24">
        <f t="shared" si="5"/>
        <v>695000</v>
      </c>
      <c r="L17" s="24">
        <f t="shared" si="5"/>
        <v>253000</v>
      </c>
      <c r="M17" s="19">
        <f t="shared" si="5"/>
        <v>7479000</v>
      </c>
      <c r="N17" s="19">
        <f t="shared" si="5"/>
        <v>80922912.390000001</v>
      </c>
      <c r="O17" s="19">
        <f t="shared" si="5"/>
        <v>77799747.719595462</v>
      </c>
      <c r="P17" s="22">
        <f>SUM(C17:L17)/O17</f>
        <v>0.94401221781213618</v>
      </c>
      <c r="Q17" s="25">
        <f t="shared" si="5"/>
        <v>73443912.390000001</v>
      </c>
      <c r="R17" s="20" t="s">
        <v>33</v>
      </c>
      <c r="S17" s="20" t="s">
        <v>32</v>
      </c>
      <c r="T17" s="21">
        <v>72017057.719595462</v>
      </c>
      <c r="U17" s="21">
        <v>3601750</v>
      </c>
      <c r="V17" s="21">
        <v>698700</v>
      </c>
      <c r="W17" s="21">
        <v>1482240</v>
      </c>
      <c r="X17" s="21">
        <v>77799747.719595462</v>
      </c>
      <c r="Y17" s="21">
        <v>1832414</v>
      </c>
    </row>
    <row r="18" spans="1:25" ht="21" x14ac:dyDescent="0.5">
      <c r="A18" s="26"/>
      <c r="B18" s="26"/>
      <c r="C18" s="27"/>
      <c r="D18" s="27"/>
      <c r="E18" s="27"/>
      <c r="F18" s="27"/>
      <c r="G18" s="27"/>
      <c r="H18" s="27"/>
      <c r="I18" s="27"/>
      <c r="J18" s="28" t="s">
        <v>33</v>
      </c>
      <c r="K18" s="29">
        <f>C17+E17+J17+I17</f>
        <v>37290085.950000003</v>
      </c>
      <c r="L18" s="29">
        <f>D17+F17+K17+L17</f>
        <v>36153826.439999998</v>
      </c>
      <c r="M18" s="27"/>
      <c r="N18" s="30" t="s">
        <v>40</v>
      </c>
      <c r="O18" s="30">
        <f>O17*85%</f>
        <v>66129785.56165614</v>
      </c>
      <c r="P18" s="31">
        <f>Q17/O18</f>
        <v>1.1106026091907486</v>
      </c>
      <c r="R18" s="32"/>
      <c r="S18" s="32"/>
      <c r="T18" s="33"/>
      <c r="U18" s="33"/>
      <c r="V18" s="33"/>
      <c r="W18" s="33"/>
      <c r="X18" s="33"/>
      <c r="Y18" s="33"/>
    </row>
    <row r="19" spans="1:25" x14ac:dyDescent="0.35">
      <c r="K19" s="34" t="s">
        <v>14</v>
      </c>
      <c r="L19" s="34" t="s">
        <v>15</v>
      </c>
    </row>
    <row r="20" spans="1:25" x14ac:dyDescent="0.35">
      <c r="D20" t="s">
        <v>25</v>
      </c>
      <c r="E20" t="s">
        <v>33</v>
      </c>
      <c r="H20" t="s">
        <v>25</v>
      </c>
      <c r="I20" t="s">
        <v>33</v>
      </c>
      <c r="M20">
        <f>M17/40</f>
        <v>186975</v>
      </c>
    </row>
    <row r="21" spans="1:25" x14ac:dyDescent="0.35">
      <c r="C21" t="s">
        <v>41</v>
      </c>
      <c r="D21" s="35">
        <v>1.84</v>
      </c>
      <c r="E21">
        <v>1.95</v>
      </c>
      <c r="G21" t="s">
        <v>8</v>
      </c>
      <c r="H21">
        <v>11.6</v>
      </c>
      <c r="I21">
        <v>7.78</v>
      </c>
    </row>
    <row r="22" spans="1:25" x14ac:dyDescent="0.35">
      <c r="C22" t="s">
        <v>42</v>
      </c>
      <c r="D22" s="35">
        <v>11.57</v>
      </c>
      <c r="E22">
        <v>7.78</v>
      </c>
    </row>
    <row r="23" spans="1:25" x14ac:dyDescent="0.35">
      <c r="C23" t="s">
        <v>43</v>
      </c>
      <c r="D23" s="35">
        <v>10.07</v>
      </c>
      <c r="E23">
        <v>8.09</v>
      </c>
      <c r="G23" t="s">
        <v>44</v>
      </c>
      <c r="H23">
        <v>4.96</v>
      </c>
      <c r="I23">
        <v>4.47</v>
      </c>
    </row>
    <row r="24" spans="1:25" x14ac:dyDescent="0.35">
      <c r="C24" t="s">
        <v>45</v>
      </c>
      <c r="D24" s="35">
        <f>D22+D21-D23</f>
        <v>3.34</v>
      </c>
      <c r="E24" s="35">
        <f>E22+E21-E23</f>
        <v>1.6400000000000006</v>
      </c>
      <c r="G24" t="s">
        <v>46</v>
      </c>
      <c r="H24">
        <v>5.1100000000000003</v>
      </c>
      <c r="I24">
        <v>3.62</v>
      </c>
    </row>
    <row r="25" spans="1:25" x14ac:dyDescent="0.35">
      <c r="C25" t="s">
        <v>47</v>
      </c>
      <c r="D25" s="35">
        <f>D24-D26</f>
        <v>2.83</v>
      </c>
      <c r="E25" s="35">
        <f>E24-E26</f>
        <v>1.3300000000000005</v>
      </c>
      <c r="G25" t="s">
        <v>7</v>
      </c>
      <c r="H25">
        <f>H24+H23</f>
        <v>10.07</v>
      </c>
      <c r="I25">
        <f>I24+I23</f>
        <v>8.09</v>
      </c>
    </row>
    <row r="26" spans="1:25" x14ac:dyDescent="0.35">
      <c r="C26" t="s">
        <v>48</v>
      </c>
      <c r="D26" s="35">
        <v>0.51</v>
      </c>
      <c r="E26">
        <v>0.31</v>
      </c>
    </row>
    <row r="27" spans="1:25" x14ac:dyDescent="0.35">
      <c r="C27" t="s">
        <v>49</v>
      </c>
      <c r="D27" s="35">
        <v>0.12</v>
      </c>
      <c r="E27">
        <f>0.24+0.18</f>
        <v>0.42</v>
      </c>
      <c r="H27" s="36">
        <f>H25/H21</f>
        <v>0.86810344827586217</v>
      </c>
      <c r="I27" s="36">
        <f>I25/I21</f>
        <v>1.0398457583547558</v>
      </c>
    </row>
    <row r="28" spans="1:25" x14ac:dyDescent="0.35">
      <c r="C28" t="s">
        <v>50</v>
      </c>
      <c r="D28" s="35">
        <f>D26-D27</f>
        <v>0.39</v>
      </c>
      <c r="E28" s="35">
        <f>E26-E27</f>
        <v>-0.10999999999999999</v>
      </c>
    </row>
    <row r="29" spans="1:25" x14ac:dyDescent="0.35">
      <c r="C29" t="s">
        <v>51</v>
      </c>
      <c r="D29" s="35">
        <v>0.6</v>
      </c>
      <c r="E29">
        <v>0.83</v>
      </c>
    </row>
  </sheetData>
  <mergeCells count="6">
    <mergeCell ref="A1:N1"/>
    <mergeCell ref="C2:D2"/>
    <mergeCell ref="E2:F2"/>
    <mergeCell ref="G2:H2"/>
    <mergeCell ref="J2:K2"/>
    <mergeCell ref="R2:Y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Yash Rawat</dc:creator>
  <cp:lastModifiedBy>Yash Rawat</cp:lastModifiedBy>
  <dcterms:created xsi:type="dcterms:W3CDTF">2024-01-09T18:16:50Z</dcterms:created>
  <dcterms:modified xsi:type="dcterms:W3CDTF">2024-01-09T18:17:23Z</dcterms:modified>
</cp:coreProperties>
</file>