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780" windowHeight="5970" activeTab="2"/>
  </bookViews>
  <sheets>
    <sheet name="Bhagirathi Seeds" sheetId="1" r:id="rId1"/>
    <sheet name="Mahalaxmi Seeds" sheetId="2" r:id="rId2"/>
    <sheet name="Prasad seeds &amp; Anmol Hybri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3" l="1"/>
  <c r="B66" i="3"/>
  <c r="E65" i="3"/>
  <c r="D65" i="3"/>
  <c r="E64" i="3"/>
  <c r="E66" i="3" s="1"/>
  <c r="D64" i="3"/>
  <c r="D66" i="3" s="1"/>
  <c r="C62" i="3"/>
  <c r="B62" i="3"/>
  <c r="E61" i="3"/>
  <c r="E62" i="3" s="1"/>
  <c r="D61" i="3"/>
  <c r="D62" i="3" s="1"/>
  <c r="E60" i="3"/>
  <c r="D60" i="3"/>
  <c r="E59" i="3"/>
  <c r="D59" i="3"/>
  <c r="E58" i="3"/>
  <c r="D58" i="3"/>
  <c r="C55" i="3"/>
  <c r="B55" i="3"/>
  <c r="E54" i="3"/>
  <c r="D54" i="3"/>
  <c r="E53" i="3"/>
  <c r="E55" i="3" s="1"/>
  <c r="D53" i="3"/>
  <c r="D55" i="3" s="1"/>
  <c r="E52" i="3"/>
  <c r="D52" i="3"/>
  <c r="C50" i="3"/>
  <c r="B50" i="3"/>
  <c r="E48" i="3"/>
  <c r="D48" i="3"/>
  <c r="E47" i="3"/>
  <c r="D47" i="3"/>
  <c r="D50" i="3" s="1"/>
  <c r="E46" i="3"/>
  <c r="E50" i="3" s="1"/>
  <c r="D44" i="3"/>
  <c r="C44" i="3"/>
  <c r="B44" i="3"/>
  <c r="E43" i="3"/>
  <c r="E44" i="3" s="1"/>
  <c r="D43" i="3"/>
  <c r="E42" i="3"/>
  <c r="D42" i="3"/>
  <c r="E40" i="3"/>
  <c r="D40" i="3"/>
  <c r="E39" i="3"/>
  <c r="D39" i="3"/>
  <c r="C37" i="3"/>
  <c r="B37" i="3"/>
  <c r="I36" i="3"/>
  <c r="E36" i="3"/>
  <c r="E37" i="3" s="1"/>
  <c r="D36" i="3"/>
  <c r="D37" i="3" s="1"/>
  <c r="H35" i="3"/>
  <c r="E35" i="3"/>
  <c r="D35" i="3"/>
  <c r="H34" i="3"/>
  <c r="E34" i="3"/>
  <c r="D34" i="3"/>
  <c r="H33" i="3"/>
  <c r="H32" i="3"/>
  <c r="H31" i="3"/>
  <c r="H30" i="3"/>
  <c r="E30" i="3"/>
  <c r="D30" i="3"/>
  <c r="C30" i="3"/>
  <c r="B30" i="3"/>
  <c r="H29" i="3"/>
  <c r="H36" i="3" s="1"/>
  <c r="E29" i="3"/>
  <c r="D29" i="3"/>
  <c r="H28" i="3"/>
  <c r="E28" i="3"/>
  <c r="D28" i="3"/>
  <c r="H27" i="3"/>
  <c r="E27" i="3"/>
  <c r="H26" i="3"/>
  <c r="E26" i="3"/>
  <c r="D26" i="3"/>
  <c r="E25" i="3"/>
  <c r="D25" i="3"/>
  <c r="E23" i="3"/>
  <c r="D23" i="3"/>
  <c r="C23" i="3"/>
  <c r="B23" i="3"/>
  <c r="E22" i="3"/>
  <c r="D22" i="3"/>
  <c r="H21" i="3"/>
  <c r="H20" i="3"/>
  <c r="H19" i="3"/>
  <c r="C19" i="3"/>
  <c r="B19" i="3"/>
  <c r="H18" i="3"/>
  <c r="E18" i="3"/>
  <c r="D18" i="3"/>
  <c r="H17" i="3"/>
  <c r="E17" i="3"/>
  <c r="E19" i="3" s="1"/>
  <c r="D17" i="3"/>
  <c r="D19" i="3" s="1"/>
  <c r="H16" i="3"/>
  <c r="H15" i="3"/>
  <c r="C15" i="3"/>
  <c r="B15" i="3"/>
  <c r="H14" i="3"/>
  <c r="E14" i="3"/>
  <c r="D14" i="3"/>
  <c r="H13" i="3"/>
  <c r="E13" i="3"/>
  <c r="D13" i="3"/>
  <c r="H12" i="3"/>
  <c r="H22" i="3" s="1"/>
  <c r="E12" i="3"/>
  <c r="E15" i="3" s="1"/>
  <c r="D12" i="3"/>
  <c r="D15" i="3" s="1"/>
  <c r="C10" i="3"/>
  <c r="B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E10" i="3" s="1"/>
  <c r="D3" i="3"/>
  <c r="E2" i="3"/>
  <c r="D2" i="3"/>
  <c r="D10" i="3" s="1"/>
  <c r="D32" i="3" l="1"/>
  <c r="E32" i="3"/>
  <c r="D56" i="3"/>
  <c r="D68" i="3"/>
  <c r="E56" i="3"/>
  <c r="E68" i="3"/>
  <c r="D67" i="2" l="1"/>
  <c r="C67" i="2"/>
  <c r="F66" i="2"/>
  <c r="E66" i="2"/>
  <c r="F65" i="2"/>
  <c r="E65" i="2"/>
  <c r="F64" i="2"/>
  <c r="F67" i="2" s="1"/>
  <c r="E64" i="2"/>
  <c r="E67" i="2" s="1"/>
  <c r="F62" i="2"/>
  <c r="E62" i="2"/>
  <c r="D62" i="2"/>
  <c r="C62" i="2"/>
  <c r="F61" i="2"/>
  <c r="E61" i="2"/>
  <c r="F60" i="2"/>
  <c r="E60" i="2"/>
  <c r="F59" i="2"/>
  <c r="E59" i="2"/>
  <c r="F58" i="2"/>
  <c r="E58" i="2"/>
  <c r="F55" i="2"/>
  <c r="E55" i="2"/>
  <c r="D55" i="2"/>
  <c r="C55" i="2"/>
  <c r="F54" i="2"/>
  <c r="E54" i="2"/>
  <c r="F53" i="2"/>
  <c r="E53" i="2"/>
  <c r="F52" i="2"/>
  <c r="E52" i="2"/>
  <c r="D50" i="2"/>
  <c r="C50" i="2"/>
  <c r="F48" i="2"/>
  <c r="E48" i="2"/>
  <c r="F47" i="2"/>
  <c r="E47" i="2"/>
  <c r="F46" i="2"/>
  <c r="F50" i="2" s="1"/>
  <c r="E46" i="2"/>
  <c r="E50" i="2" s="1"/>
  <c r="D44" i="2"/>
  <c r="C44" i="2"/>
  <c r="F43" i="2"/>
  <c r="E43" i="2"/>
  <c r="F42" i="2"/>
  <c r="E42" i="2"/>
  <c r="F40" i="2"/>
  <c r="E40" i="2"/>
  <c r="F39" i="2"/>
  <c r="F44" i="2" s="1"/>
  <c r="E39" i="2"/>
  <c r="E44" i="2" s="1"/>
  <c r="F37" i="2"/>
  <c r="E37" i="2"/>
  <c r="D37" i="2"/>
  <c r="C37" i="2"/>
  <c r="F36" i="2"/>
  <c r="E36" i="2"/>
  <c r="F35" i="2"/>
  <c r="E35" i="2"/>
  <c r="F34" i="2"/>
  <c r="E34" i="2"/>
  <c r="D30" i="2"/>
  <c r="C30" i="2"/>
  <c r="F29" i="2"/>
  <c r="E29" i="2"/>
  <c r="I28" i="2"/>
  <c r="F28" i="2"/>
  <c r="E28" i="2"/>
  <c r="I27" i="2"/>
  <c r="F27" i="2"/>
  <c r="E27" i="2"/>
  <c r="I26" i="2"/>
  <c r="F26" i="2"/>
  <c r="E26" i="2"/>
  <c r="J25" i="2"/>
  <c r="I25" i="2"/>
  <c r="F25" i="2"/>
  <c r="F30" i="2" s="1"/>
  <c r="E25" i="2"/>
  <c r="E30" i="2" s="1"/>
  <c r="I24" i="2"/>
  <c r="I23" i="2"/>
  <c r="I29" i="2" s="1"/>
  <c r="F23" i="2"/>
  <c r="E23" i="2"/>
  <c r="D23" i="2"/>
  <c r="C23" i="2"/>
  <c r="I22" i="2"/>
  <c r="F22" i="2"/>
  <c r="E22" i="2"/>
  <c r="I21" i="2"/>
  <c r="J20" i="2"/>
  <c r="I20" i="2"/>
  <c r="I19" i="2"/>
  <c r="D19" i="2"/>
  <c r="C19" i="2"/>
  <c r="F18" i="2"/>
  <c r="E18" i="2"/>
  <c r="E19" i="2" s="1"/>
  <c r="F17" i="2"/>
  <c r="F19" i="2" s="1"/>
  <c r="E17" i="2"/>
  <c r="D15" i="2"/>
  <c r="C15" i="2"/>
  <c r="F14" i="2"/>
  <c r="E14" i="2"/>
  <c r="F13" i="2"/>
  <c r="E13" i="2"/>
  <c r="F12" i="2"/>
  <c r="F15" i="2" s="1"/>
  <c r="E12" i="2"/>
  <c r="E15" i="2" s="1"/>
  <c r="D10" i="2"/>
  <c r="C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F10" i="2" s="1"/>
  <c r="E2" i="2"/>
  <c r="E10" i="2" s="1"/>
  <c r="E32" i="2" l="1"/>
  <c r="F32" i="2"/>
  <c r="E56" i="2"/>
  <c r="E69" i="2" s="1"/>
  <c r="F56" i="2"/>
  <c r="F69" i="2" s="1"/>
  <c r="J22" i="1" l="1"/>
  <c r="J21" i="1"/>
  <c r="J18" i="1"/>
  <c r="J20" i="1" l="1"/>
  <c r="K20" i="1"/>
  <c r="K19" i="1"/>
  <c r="J17" i="1"/>
  <c r="K17" i="1"/>
  <c r="J16" i="1"/>
  <c r="K16" i="1"/>
  <c r="J15" i="1"/>
  <c r="K15" i="1"/>
  <c r="J14" i="1"/>
  <c r="K13" i="1"/>
  <c r="J13" i="1"/>
  <c r="J12" i="1"/>
  <c r="K12" i="1"/>
  <c r="F3" i="1" l="1"/>
  <c r="F4" i="1"/>
  <c r="F5" i="1"/>
  <c r="F6" i="1"/>
  <c r="F7" i="1"/>
  <c r="F8" i="1"/>
  <c r="F9" i="1"/>
  <c r="F10" i="1"/>
  <c r="F11" i="1"/>
  <c r="F2" i="1"/>
  <c r="F70" i="1" l="1"/>
  <c r="F69" i="1"/>
  <c r="F71" i="1" s="1"/>
  <c r="E70" i="1"/>
  <c r="E69" i="1"/>
  <c r="D71" i="1"/>
  <c r="C71" i="1"/>
  <c r="F63" i="1"/>
  <c r="F64" i="1"/>
  <c r="F67" i="1" s="1"/>
  <c r="F65" i="1"/>
  <c r="F66" i="1"/>
  <c r="F62" i="1"/>
  <c r="E63" i="1"/>
  <c r="E64" i="1"/>
  <c r="E65" i="1"/>
  <c r="E66" i="1"/>
  <c r="E62" i="1"/>
  <c r="E67" i="1" s="1"/>
  <c r="D67" i="1"/>
  <c r="C67" i="1"/>
  <c r="F57" i="1"/>
  <c r="F58" i="1"/>
  <c r="F56" i="1"/>
  <c r="E57" i="1"/>
  <c r="E58" i="1"/>
  <c r="E56" i="1"/>
  <c r="D59" i="1"/>
  <c r="E59" i="1"/>
  <c r="C59" i="1"/>
  <c r="F50" i="1"/>
  <c r="E50" i="1"/>
  <c r="F52" i="1"/>
  <c r="F51" i="1"/>
  <c r="E52" i="1"/>
  <c r="E51" i="1"/>
  <c r="D54" i="1"/>
  <c r="C54" i="1"/>
  <c r="F43" i="1"/>
  <c r="F44" i="1"/>
  <c r="F45" i="1"/>
  <c r="F46" i="1"/>
  <c r="F47" i="1"/>
  <c r="F42" i="1"/>
  <c r="F48" i="1" s="1"/>
  <c r="E43" i="1"/>
  <c r="E44" i="1"/>
  <c r="E45" i="1"/>
  <c r="E46" i="1"/>
  <c r="E47" i="1"/>
  <c r="E42" i="1"/>
  <c r="D48" i="1"/>
  <c r="C48" i="1"/>
  <c r="F38" i="1"/>
  <c r="F39" i="1"/>
  <c r="F37" i="1"/>
  <c r="E38" i="1"/>
  <c r="E39" i="1"/>
  <c r="E37" i="1"/>
  <c r="D40" i="1"/>
  <c r="E40" i="1"/>
  <c r="C40" i="1"/>
  <c r="F29" i="1"/>
  <c r="F30" i="1"/>
  <c r="F31" i="1"/>
  <c r="F32" i="1"/>
  <c r="F28" i="1"/>
  <c r="E29" i="1"/>
  <c r="E30" i="1"/>
  <c r="E31" i="1"/>
  <c r="E32" i="1"/>
  <c r="E28" i="1"/>
  <c r="E33" i="1" s="1"/>
  <c r="D33" i="1"/>
  <c r="C33" i="1"/>
  <c r="F25" i="1"/>
  <c r="F26" i="1" s="1"/>
  <c r="E25" i="1"/>
  <c r="E26" i="1" s="1"/>
  <c r="D26" i="1"/>
  <c r="C26" i="1"/>
  <c r="F21" i="1"/>
  <c r="F20" i="1"/>
  <c r="E21" i="1"/>
  <c r="E20" i="1"/>
  <c r="E22" i="1" s="1"/>
  <c r="D22" i="1"/>
  <c r="C22" i="1"/>
  <c r="F15" i="1"/>
  <c r="F16" i="1"/>
  <c r="F17" i="1"/>
  <c r="F14" i="1"/>
  <c r="E15" i="1"/>
  <c r="E16" i="1"/>
  <c r="E17" i="1"/>
  <c r="E14" i="1"/>
  <c r="E18" i="1" s="1"/>
  <c r="D18" i="1"/>
  <c r="C18" i="1"/>
  <c r="D12" i="1"/>
  <c r="C12" i="1"/>
  <c r="F12" i="1"/>
  <c r="E3" i="1"/>
  <c r="E12" i="1" s="1"/>
  <c r="E35" i="1" s="1"/>
  <c r="E4" i="1"/>
  <c r="E5" i="1"/>
  <c r="E6" i="1"/>
  <c r="E7" i="1"/>
  <c r="E8" i="1"/>
  <c r="E9" i="1"/>
  <c r="E10" i="1"/>
  <c r="E11" i="1"/>
  <c r="E2" i="1"/>
  <c r="J19" i="1" l="1"/>
  <c r="F59" i="1"/>
  <c r="E71" i="1"/>
  <c r="E48" i="1"/>
  <c r="F54" i="1"/>
  <c r="F60" i="1" s="1"/>
  <c r="E54" i="1"/>
  <c r="E60" i="1" s="1"/>
  <c r="E73" i="1" s="1"/>
  <c r="F40" i="1"/>
  <c r="F33" i="1"/>
  <c r="F22" i="1"/>
  <c r="F18" i="1"/>
  <c r="F35" i="1" l="1"/>
  <c r="F73" i="1" s="1"/>
</calcChain>
</file>

<file path=xl/sharedStrings.xml><?xml version="1.0" encoding="utf-8"?>
<sst xmlns="http://schemas.openxmlformats.org/spreadsheetml/2006/main" count="282" uniqueCount="86">
  <si>
    <t>Crop</t>
  </si>
  <si>
    <t>Varieties</t>
  </si>
  <si>
    <t>Bitter Gourd</t>
  </si>
  <si>
    <t>Previous sales</t>
  </si>
  <si>
    <t>Target</t>
  </si>
  <si>
    <t>Booking amount</t>
  </si>
  <si>
    <t>Express</t>
  </si>
  <si>
    <t>MANAS</t>
  </si>
  <si>
    <t>NAVDHAN</t>
  </si>
  <si>
    <t>Saahi</t>
  </si>
  <si>
    <t>SAGAR</t>
  </si>
  <si>
    <t>VNR 22</t>
  </si>
  <si>
    <t>VNR 28</t>
  </si>
  <si>
    <t>VNR NT 222</t>
  </si>
  <si>
    <t>VNR NT 77</t>
  </si>
  <si>
    <t>Karan</t>
  </si>
  <si>
    <t>ABS incentive</t>
  </si>
  <si>
    <t>Total</t>
  </si>
  <si>
    <t>HARUNA</t>
  </si>
  <si>
    <t>KIRTI</t>
  </si>
  <si>
    <t>MAHI</t>
  </si>
  <si>
    <t>Sarita</t>
  </si>
  <si>
    <t>Bottle gourd</t>
  </si>
  <si>
    <t xml:space="preserve"> </t>
  </si>
  <si>
    <t>Ridge gourd</t>
  </si>
  <si>
    <t>AARTI</t>
  </si>
  <si>
    <t>VNR 102</t>
  </si>
  <si>
    <t>Sponge Gourd</t>
  </si>
  <si>
    <t>Alok</t>
  </si>
  <si>
    <t>Dhaval</t>
  </si>
  <si>
    <t>Pumpkin</t>
  </si>
  <si>
    <t>Dev</t>
  </si>
  <si>
    <t>JUMBO</t>
  </si>
  <si>
    <t>VNR 11</t>
  </si>
  <si>
    <t>VNR 14</t>
  </si>
  <si>
    <t>VNR P6 GOLD</t>
  </si>
  <si>
    <t>Total Gourds</t>
  </si>
  <si>
    <t>Cucumber</t>
  </si>
  <si>
    <t>KRISH</t>
  </si>
  <si>
    <t>Kumud</t>
  </si>
  <si>
    <t>PURVA</t>
  </si>
  <si>
    <t>Chilli</t>
  </si>
  <si>
    <t>KRISHNA</t>
  </si>
  <si>
    <t>UNNATI</t>
  </si>
  <si>
    <t>VNR 1366</t>
  </si>
  <si>
    <t>VNR 38</t>
  </si>
  <si>
    <t>Nupur</t>
  </si>
  <si>
    <t>VNR 907</t>
  </si>
  <si>
    <t>Deepika</t>
  </si>
  <si>
    <t>Janhvi</t>
  </si>
  <si>
    <t>VBH 11</t>
  </si>
  <si>
    <t>VNR 999</t>
  </si>
  <si>
    <t>Bhindi (Hybrid)</t>
  </si>
  <si>
    <t>* Quantity slab on VBH 11 (150/kg)</t>
  </si>
  <si>
    <t>Bhindi (OP)</t>
  </si>
  <si>
    <t>Riya</t>
  </si>
  <si>
    <t>Sudha</t>
  </si>
  <si>
    <t>Super Green</t>
  </si>
  <si>
    <t>Total Bhindi</t>
  </si>
  <si>
    <t>NAVINA</t>
  </si>
  <si>
    <t>UTKAL</t>
  </si>
  <si>
    <t>VNR 212</t>
  </si>
  <si>
    <t>VNR 218</t>
  </si>
  <si>
    <t>VNR B5</t>
  </si>
  <si>
    <t>Brinjal</t>
  </si>
  <si>
    <t>* Quantity slab 180/kg</t>
  </si>
  <si>
    <t>Tomato</t>
  </si>
  <si>
    <t>Uma</t>
  </si>
  <si>
    <t>VAANI</t>
  </si>
  <si>
    <t>Total ABS collection</t>
  </si>
  <si>
    <t>CROP</t>
  </si>
  <si>
    <t>ABS Booking Amount</t>
  </si>
  <si>
    <t>Bitter gourd</t>
  </si>
  <si>
    <t>Kg</t>
  </si>
  <si>
    <t>VNR 44</t>
  </si>
  <si>
    <t>In Kg</t>
  </si>
  <si>
    <t>* Quantity slab 4</t>
  </si>
  <si>
    <t>* Qty discount Rs.90/kg (janhvi)</t>
  </si>
  <si>
    <t>* Qty discount Rs.130/kg (VBH 11)</t>
  </si>
  <si>
    <t>* QD Rs.11/kg</t>
  </si>
  <si>
    <t>*QD Rs.10/kg</t>
  </si>
  <si>
    <t>* QD Rs.180/kg</t>
  </si>
  <si>
    <t>VNR 3348</t>
  </si>
  <si>
    <t>*QD slab 2</t>
  </si>
  <si>
    <t>Prasad Seed Store</t>
  </si>
  <si>
    <t>Anmol Hybrid 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</si>
</sst>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3" borderId="0" xfId="0" applyFont="1" applyFill="1"/>
    <xf numFmtId="0" fontId="4" fillId="0" borderId="0" xfId="0" applyFont="1"/>
    <xf numFmtId="0" fontId="5" fillId="4" borderId="0" xfId="0" applyFont="1" applyFill="1"/>
    <xf numFmtId="0" fontId="3" fillId="2" borderId="1" xfId="0" applyFont="1" applyFill="1" applyBorder="1"/>
    <xf numFmtId="0" fontId="0" fillId="0" borderId="1" xfId="0" applyBorder="1"/>
    <xf numFmtId="0" fontId="2" fillId="5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43" fontId="0" fillId="0" borderId="1" xfId="1" applyFont="1" applyBorder="1"/>
    <xf numFmtId="43" fontId="2" fillId="0" borderId="1" xfId="1" applyFont="1" applyBorder="1"/>
    <xf numFmtId="43" fontId="2" fillId="3" borderId="1" xfId="1" applyFont="1" applyFill="1" applyBorder="1"/>
    <xf numFmtId="43" fontId="0" fillId="0" borderId="0" xfId="1" applyFont="1"/>
    <xf numFmtId="43" fontId="5" fillId="4" borderId="0" xfId="1" applyFont="1" applyFill="1"/>
    <xf numFmtId="43" fontId="5" fillId="0" borderId="0" xfId="1" applyFont="1"/>
    <xf numFmtId="43" fontId="2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0" fontId="0" fillId="0" borderId="1" xfId="0" applyFont="1" applyBorder="1"/>
    <xf numFmtId="43" fontId="0" fillId="0" borderId="1" xfId="0" applyNumberFormat="1" applyFont="1" applyBorder="1"/>
    <xf numFmtId="0" fontId="0" fillId="0" borderId="1" xfId="0" applyFont="1" applyFill="1" applyBorder="1"/>
    <xf numFmtId="164" fontId="0" fillId="0" borderId="1" xfId="0" applyNumberFormat="1" applyFont="1" applyBorder="1"/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43" fontId="0" fillId="0" borderId="1" xfId="0" applyNumberFormat="1" applyBorder="1"/>
    <xf numFmtId="0" fontId="5" fillId="6" borderId="0" xfId="0" applyFont="1" applyFill="1"/>
    <xf numFmtId="43" fontId="0" fillId="0" borderId="0" xfId="0" applyNumberFormat="1"/>
    <xf numFmtId="0" fontId="2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selection activeCell="J26" sqref="J26"/>
    </sheetView>
  </sheetViews>
  <sheetFormatPr defaultRowHeight="14.5" x14ac:dyDescent="0.35"/>
  <cols>
    <col min="1" max="1" width="16.54296875" style="1" customWidth="1"/>
    <col min="2" max="2" width="13.7265625" customWidth="1"/>
    <col min="3" max="3" width="13.81640625" bestFit="1" customWidth="1"/>
    <col min="4" max="4" width="6.6328125" bestFit="1" customWidth="1"/>
    <col min="5" max="5" width="16" bestFit="1" customWidth="1"/>
    <col min="6" max="6" width="14.26953125" bestFit="1" customWidth="1"/>
    <col min="9" max="9" width="16.54296875" customWidth="1"/>
    <col min="10" max="10" width="20.90625" customWidth="1"/>
    <col min="11" max="11" width="9.7265625" customWidth="1"/>
  </cols>
  <sheetData>
    <row r="1" spans="1:11" s="3" customFormat="1" ht="15.5" x14ac:dyDescent="0.35">
      <c r="A1" s="5" t="s">
        <v>0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16</v>
      </c>
    </row>
    <row r="2" spans="1:11" x14ac:dyDescent="0.35">
      <c r="A2" s="22" t="s">
        <v>2</v>
      </c>
      <c r="B2" s="6" t="s">
        <v>6</v>
      </c>
      <c r="C2" s="6">
        <v>4</v>
      </c>
      <c r="D2" s="6">
        <v>8</v>
      </c>
      <c r="E2" s="10">
        <f>800*D2</f>
        <v>6400</v>
      </c>
      <c r="F2" s="10">
        <f>80*D2</f>
        <v>640</v>
      </c>
    </row>
    <row r="3" spans="1:11" x14ac:dyDescent="0.35">
      <c r="A3" s="22"/>
      <c r="B3" s="6" t="s">
        <v>7</v>
      </c>
      <c r="C3" s="6">
        <v>1</v>
      </c>
      <c r="D3" s="6">
        <v>5</v>
      </c>
      <c r="E3" s="10">
        <f t="shared" ref="E3:E11" si="0">800*D3</f>
        <v>4000</v>
      </c>
      <c r="F3" s="10">
        <f t="shared" ref="F3:F11" si="1">80*D3</f>
        <v>400</v>
      </c>
    </row>
    <row r="4" spans="1:11" x14ac:dyDescent="0.35">
      <c r="A4" s="22"/>
      <c r="B4" s="6" t="s">
        <v>8</v>
      </c>
      <c r="C4" s="6">
        <v>46.5</v>
      </c>
      <c r="D4" s="6">
        <v>54</v>
      </c>
      <c r="E4" s="10">
        <f t="shared" si="0"/>
        <v>43200</v>
      </c>
      <c r="F4" s="10">
        <f t="shared" si="1"/>
        <v>4320</v>
      </c>
    </row>
    <row r="5" spans="1:11" x14ac:dyDescent="0.35">
      <c r="A5" s="22"/>
      <c r="B5" s="6" t="s">
        <v>9</v>
      </c>
      <c r="C5" s="6">
        <v>34</v>
      </c>
      <c r="D5" s="6">
        <v>40</v>
      </c>
      <c r="E5" s="10">
        <f t="shared" si="0"/>
        <v>32000</v>
      </c>
      <c r="F5" s="10">
        <f t="shared" si="1"/>
        <v>3200</v>
      </c>
    </row>
    <row r="6" spans="1:11" x14ac:dyDescent="0.35">
      <c r="A6" s="22"/>
      <c r="B6" s="6" t="s">
        <v>10</v>
      </c>
      <c r="C6" s="6">
        <v>1</v>
      </c>
      <c r="D6" s="6">
        <v>5</v>
      </c>
      <c r="E6" s="10">
        <f t="shared" si="0"/>
        <v>4000</v>
      </c>
      <c r="F6" s="10">
        <f t="shared" si="1"/>
        <v>400</v>
      </c>
    </row>
    <row r="7" spans="1:11" x14ac:dyDescent="0.35">
      <c r="A7" s="22"/>
      <c r="B7" s="6" t="s">
        <v>11</v>
      </c>
      <c r="C7" s="6">
        <v>3</v>
      </c>
      <c r="D7" s="6">
        <v>3</v>
      </c>
      <c r="E7" s="10">
        <f t="shared" si="0"/>
        <v>2400</v>
      </c>
      <c r="F7" s="10">
        <f t="shared" si="1"/>
        <v>240</v>
      </c>
    </row>
    <row r="8" spans="1:11" x14ac:dyDescent="0.35">
      <c r="A8" s="22"/>
      <c r="B8" s="6" t="s">
        <v>12</v>
      </c>
      <c r="C8" s="6">
        <v>22</v>
      </c>
      <c r="D8" s="6">
        <v>24</v>
      </c>
      <c r="E8" s="10">
        <f t="shared" si="0"/>
        <v>19200</v>
      </c>
      <c r="F8" s="10">
        <f t="shared" si="1"/>
        <v>1920</v>
      </c>
    </row>
    <row r="9" spans="1:11" x14ac:dyDescent="0.35">
      <c r="A9" s="22"/>
      <c r="B9" s="6" t="s">
        <v>13</v>
      </c>
      <c r="C9" s="6">
        <v>6</v>
      </c>
      <c r="D9" s="6">
        <v>9</v>
      </c>
      <c r="E9" s="10">
        <f t="shared" si="0"/>
        <v>7200</v>
      </c>
      <c r="F9" s="10">
        <f t="shared" si="1"/>
        <v>720</v>
      </c>
    </row>
    <row r="10" spans="1:11" x14ac:dyDescent="0.35">
      <c r="A10" s="22"/>
      <c r="B10" s="6" t="s">
        <v>14</v>
      </c>
      <c r="C10" s="6">
        <v>0</v>
      </c>
      <c r="D10" s="6">
        <v>1</v>
      </c>
      <c r="E10" s="10">
        <f t="shared" si="0"/>
        <v>800</v>
      </c>
      <c r="F10" s="10">
        <f t="shared" si="1"/>
        <v>80</v>
      </c>
    </row>
    <row r="11" spans="1:11" ht="15.5" x14ac:dyDescent="0.35">
      <c r="A11" s="22"/>
      <c r="B11" s="6" t="s">
        <v>15</v>
      </c>
      <c r="C11" s="6">
        <v>0</v>
      </c>
      <c r="D11" s="6">
        <v>2</v>
      </c>
      <c r="E11" s="10">
        <f t="shared" si="0"/>
        <v>1600</v>
      </c>
      <c r="F11" s="10">
        <f t="shared" si="1"/>
        <v>160</v>
      </c>
      <c r="I11" s="17" t="s">
        <v>70</v>
      </c>
      <c r="J11" s="17" t="s">
        <v>71</v>
      </c>
      <c r="K11" s="17" t="s">
        <v>73</v>
      </c>
    </row>
    <row r="12" spans="1:11" s="1" customFormat="1" x14ac:dyDescent="0.35">
      <c r="A12" s="7"/>
      <c r="B12" s="8" t="s">
        <v>17</v>
      </c>
      <c r="C12" s="8">
        <f>SUM(C2:C11)</f>
        <v>117.5</v>
      </c>
      <c r="D12" s="8">
        <f>SUM(D2:D11)</f>
        <v>151</v>
      </c>
      <c r="E12" s="11">
        <f>SUM(E2:E11)</f>
        <v>120800</v>
      </c>
      <c r="F12" s="11">
        <f>SUM(F2:F11)</f>
        <v>12080</v>
      </c>
      <c r="I12" s="18" t="s">
        <v>72</v>
      </c>
      <c r="J12" s="19">
        <f>K12*800</f>
        <v>108000</v>
      </c>
      <c r="K12" s="18">
        <f>D4+D5+D6+D7+D8+D9</f>
        <v>135</v>
      </c>
    </row>
    <row r="13" spans="1:11" x14ac:dyDescent="0.35">
      <c r="A13" s="7"/>
      <c r="B13" s="6"/>
      <c r="C13" s="6"/>
      <c r="D13" s="6"/>
      <c r="E13" s="10"/>
      <c r="F13" s="10"/>
      <c r="I13" s="18" t="s">
        <v>22</v>
      </c>
      <c r="J13" s="19">
        <f>E14+E16+E17</f>
        <v>88800</v>
      </c>
      <c r="K13" s="18">
        <f>D14+D16+D17</f>
        <v>111</v>
      </c>
    </row>
    <row r="14" spans="1:11" x14ac:dyDescent="0.35">
      <c r="A14" s="22" t="s">
        <v>22</v>
      </c>
      <c r="B14" s="6" t="s">
        <v>18</v>
      </c>
      <c r="C14" s="6">
        <v>58.2</v>
      </c>
      <c r="D14" s="6">
        <v>58</v>
      </c>
      <c r="E14" s="10">
        <f>800*D14</f>
        <v>46400</v>
      </c>
      <c r="F14" s="10">
        <f>80*D14</f>
        <v>4640</v>
      </c>
      <c r="I14" s="18" t="s">
        <v>24</v>
      </c>
      <c r="J14" s="19">
        <f>E20</f>
        <v>23200</v>
      </c>
      <c r="K14" s="18">
        <v>29</v>
      </c>
    </row>
    <row r="15" spans="1:11" x14ac:dyDescent="0.35">
      <c r="A15" s="22"/>
      <c r="B15" s="6" t="s">
        <v>19</v>
      </c>
      <c r="C15" s="6">
        <v>0</v>
      </c>
      <c r="D15" s="6">
        <v>2</v>
      </c>
      <c r="E15" s="10">
        <f>800*D15</f>
        <v>1600</v>
      </c>
      <c r="F15" s="10">
        <f>80*D15</f>
        <v>160</v>
      </c>
      <c r="I15" s="18" t="s">
        <v>30</v>
      </c>
      <c r="J15" s="19">
        <f>E29+E30+E31+E32</f>
        <v>132800</v>
      </c>
      <c r="K15" s="18">
        <f>D30+D31+D32+D29</f>
        <v>166</v>
      </c>
    </row>
    <row r="16" spans="1:11" x14ac:dyDescent="0.35">
      <c r="A16" s="22"/>
      <c r="B16" s="6" t="s">
        <v>20</v>
      </c>
      <c r="C16" s="6">
        <v>1</v>
      </c>
      <c r="D16" s="6">
        <v>2</v>
      </c>
      <c r="E16" s="10">
        <f>800*D16</f>
        <v>1600</v>
      </c>
      <c r="F16" s="10">
        <f>80*D16</f>
        <v>160</v>
      </c>
      <c r="I16" s="18" t="s">
        <v>37</v>
      </c>
      <c r="J16" s="19">
        <f>E37+E38+E39</f>
        <v>52800</v>
      </c>
      <c r="K16" s="18">
        <f>D37+D38+D39</f>
        <v>66</v>
      </c>
    </row>
    <row r="17" spans="1:11" x14ac:dyDescent="0.35">
      <c r="A17" s="22"/>
      <c r="B17" s="6" t="s">
        <v>21</v>
      </c>
      <c r="C17" s="6">
        <v>38</v>
      </c>
      <c r="D17" s="6">
        <v>51</v>
      </c>
      <c r="E17" s="10">
        <f>800*D17</f>
        <v>40800</v>
      </c>
      <c r="F17" s="10">
        <f>80*D17</f>
        <v>4080</v>
      </c>
      <c r="I17" s="18" t="s">
        <v>41</v>
      </c>
      <c r="J17" s="19">
        <f>E42+E43+E45+E46+E47</f>
        <v>105000</v>
      </c>
      <c r="K17" s="18">
        <f>D42+D43+D45+D46+D47</f>
        <v>21</v>
      </c>
    </row>
    <row r="18" spans="1:11" s="1" customFormat="1" x14ac:dyDescent="0.35">
      <c r="A18" s="22"/>
      <c r="B18" s="8" t="s">
        <v>17</v>
      </c>
      <c r="C18" s="8">
        <f>SUM(C14:C17)</f>
        <v>97.2</v>
      </c>
      <c r="D18" s="8">
        <f>SUM(D14:D17)</f>
        <v>113</v>
      </c>
      <c r="E18" s="11">
        <f>SUM(E14:E17)</f>
        <v>90400</v>
      </c>
      <c r="F18" s="11">
        <f>SUM(F14:F17)</f>
        <v>9040</v>
      </c>
      <c r="I18" s="18" t="s">
        <v>52</v>
      </c>
      <c r="J18" s="19">
        <f>K18*500</f>
        <v>105000</v>
      </c>
      <c r="K18" s="18">
        <v>210</v>
      </c>
    </row>
    <row r="19" spans="1:11" x14ac:dyDescent="0.35">
      <c r="A19" s="7"/>
      <c r="B19" s="6"/>
      <c r="C19" s="6"/>
      <c r="D19" s="6"/>
      <c r="E19" s="10" t="s">
        <v>23</v>
      </c>
      <c r="F19" s="10"/>
      <c r="I19" s="18" t="s">
        <v>54</v>
      </c>
      <c r="J19" s="19">
        <f>E56+E58</f>
        <v>21000</v>
      </c>
      <c r="K19" s="18">
        <f>D56+D58</f>
        <v>140</v>
      </c>
    </row>
    <row r="20" spans="1:11" x14ac:dyDescent="0.35">
      <c r="A20" s="22" t="s">
        <v>24</v>
      </c>
      <c r="B20" s="6" t="s">
        <v>25</v>
      </c>
      <c r="C20" s="6">
        <v>19.8</v>
      </c>
      <c r="D20" s="6">
        <v>29</v>
      </c>
      <c r="E20" s="10">
        <f>800*D20</f>
        <v>23200</v>
      </c>
      <c r="F20" s="10">
        <f>80*D20</f>
        <v>2320</v>
      </c>
      <c r="I20" s="20" t="s">
        <v>64</v>
      </c>
      <c r="J20" s="19">
        <f>E64+E65</f>
        <v>42000</v>
      </c>
      <c r="K20" s="21">
        <f>D64+D65</f>
        <v>14</v>
      </c>
    </row>
    <row r="21" spans="1:11" x14ac:dyDescent="0.35">
      <c r="A21" s="22"/>
      <c r="B21" s="6" t="s">
        <v>26</v>
      </c>
      <c r="C21" s="6">
        <v>5.4</v>
      </c>
      <c r="D21" s="6">
        <v>13</v>
      </c>
      <c r="E21" s="10">
        <f>800*D21</f>
        <v>10400</v>
      </c>
      <c r="F21" s="10">
        <f>80*D21</f>
        <v>1040</v>
      </c>
      <c r="I21" s="20" t="s">
        <v>48</v>
      </c>
      <c r="J21" s="19">
        <f>K21*200</f>
        <v>8400</v>
      </c>
      <c r="K21" s="18">
        <v>42</v>
      </c>
    </row>
    <row r="22" spans="1:11" s="1" customFormat="1" x14ac:dyDescent="0.35">
      <c r="A22" s="22"/>
      <c r="B22" s="8" t="s">
        <v>17</v>
      </c>
      <c r="C22" s="8">
        <f>SUM(C20:C21)</f>
        <v>25.200000000000003</v>
      </c>
      <c r="D22" s="8">
        <f>SUM(D20:D21)</f>
        <v>42</v>
      </c>
      <c r="E22" s="11">
        <f>SUM(E20:E21)</f>
        <v>33600</v>
      </c>
      <c r="F22" s="11">
        <f>SUM(F20:F21)</f>
        <v>3360</v>
      </c>
      <c r="I22" s="8" t="s">
        <v>17</v>
      </c>
      <c r="J22" s="16">
        <f>SUM(J12:J21)</f>
        <v>687000</v>
      </c>
      <c r="K22" s="8"/>
    </row>
    <row r="23" spans="1:11" x14ac:dyDescent="0.35">
      <c r="A23" s="7"/>
      <c r="B23" s="6"/>
      <c r="C23" s="6"/>
      <c r="D23" s="6"/>
      <c r="E23" s="10"/>
      <c r="F23" s="10"/>
    </row>
    <row r="24" spans="1:11" x14ac:dyDescent="0.35">
      <c r="A24" s="22" t="s">
        <v>27</v>
      </c>
      <c r="B24" s="6" t="s">
        <v>28</v>
      </c>
      <c r="C24" s="6">
        <v>21</v>
      </c>
      <c r="D24" s="6">
        <v>25</v>
      </c>
      <c r="E24" s="10"/>
      <c r="F24" s="10"/>
    </row>
    <row r="25" spans="1:11" x14ac:dyDescent="0.35">
      <c r="A25" s="22"/>
      <c r="B25" s="6" t="s">
        <v>29</v>
      </c>
      <c r="C25" s="6">
        <v>4</v>
      </c>
      <c r="D25" s="6">
        <v>10</v>
      </c>
      <c r="E25" s="10">
        <f>500*D25</f>
        <v>5000</v>
      </c>
      <c r="F25" s="10">
        <f>50*D25</f>
        <v>500</v>
      </c>
    </row>
    <row r="26" spans="1:11" s="1" customFormat="1" x14ac:dyDescent="0.35">
      <c r="A26" s="22"/>
      <c r="B26" s="8" t="s">
        <v>17</v>
      </c>
      <c r="C26" s="8">
        <f>SUM(C24:C25)</f>
        <v>25</v>
      </c>
      <c r="D26" s="8">
        <f>SUM(D24:D25)</f>
        <v>35</v>
      </c>
      <c r="E26" s="11">
        <f>SUM(E24:E25)</f>
        <v>5000</v>
      </c>
      <c r="F26" s="11">
        <f>SUM(F24:F25)</f>
        <v>500</v>
      </c>
    </row>
    <row r="27" spans="1:11" x14ac:dyDescent="0.35">
      <c r="A27" s="7"/>
      <c r="B27" s="6"/>
      <c r="C27" s="6"/>
      <c r="D27" s="6"/>
      <c r="E27" s="10"/>
      <c r="F27" s="10"/>
    </row>
    <row r="28" spans="1:11" x14ac:dyDescent="0.35">
      <c r="A28" s="22" t="s">
        <v>30</v>
      </c>
      <c r="B28" s="6" t="s">
        <v>31</v>
      </c>
      <c r="C28" s="6">
        <v>1.4</v>
      </c>
      <c r="D28" s="6">
        <v>0</v>
      </c>
      <c r="E28" s="10">
        <f>800*D28</f>
        <v>0</v>
      </c>
      <c r="F28" s="10">
        <f>80*D28</f>
        <v>0</v>
      </c>
    </row>
    <row r="29" spans="1:11" x14ac:dyDescent="0.35">
      <c r="A29" s="22"/>
      <c r="B29" s="6" t="s">
        <v>32</v>
      </c>
      <c r="C29" s="6">
        <v>1</v>
      </c>
      <c r="D29" s="6">
        <v>25</v>
      </c>
      <c r="E29" s="10">
        <f>800*D29</f>
        <v>20000</v>
      </c>
      <c r="F29" s="10">
        <f>80*D29</f>
        <v>2000</v>
      </c>
    </row>
    <row r="30" spans="1:11" x14ac:dyDescent="0.35">
      <c r="A30" s="22"/>
      <c r="B30" s="6" t="s">
        <v>33</v>
      </c>
      <c r="C30" s="6">
        <v>106</v>
      </c>
      <c r="D30" s="6">
        <v>110</v>
      </c>
      <c r="E30" s="10">
        <f>800*D30</f>
        <v>88000</v>
      </c>
      <c r="F30" s="10">
        <f>80*D30</f>
        <v>8800</v>
      </c>
    </row>
    <row r="31" spans="1:11" x14ac:dyDescent="0.35">
      <c r="A31" s="22"/>
      <c r="B31" s="6" t="s">
        <v>34</v>
      </c>
      <c r="C31" s="6">
        <v>6</v>
      </c>
      <c r="D31" s="6">
        <v>10</v>
      </c>
      <c r="E31" s="10">
        <f>800*D31</f>
        <v>8000</v>
      </c>
      <c r="F31" s="10">
        <f>80*D31</f>
        <v>800</v>
      </c>
    </row>
    <row r="32" spans="1:11" x14ac:dyDescent="0.35">
      <c r="A32" s="22"/>
      <c r="B32" s="6" t="s">
        <v>35</v>
      </c>
      <c r="C32" s="6">
        <v>13</v>
      </c>
      <c r="D32" s="6">
        <v>21</v>
      </c>
      <c r="E32" s="10">
        <f>800*D32</f>
        <v>16800</v>
      </c>
      <c r="F32" s="10">
        <f>80*D32</f>
        <v>1680</v>
      </c>
    </row>
    <row r="33" spans="1:6" s="1" customFormat="1" x14ac:dyDescent="0.35">
      <c r="A33" s="22"/>
      <c r="B33" s="8" t="s">
        <v>17</v>
      </c>
      <c r="C33" s="8">
        <f>SUM(C28:C32)</f>
        <v>127.4</v>
      </c>
      <c r="D33" s="8">
        <f>SUM(D28:D32)</f>
        <v>166</v>
      </c>
      <c r="E33" s="11">
        <f>SUM(E28:E32)</f>
        <v>132800</v>
      </c>
      <c r="F33" s="11">
        <f>SUM(F28:F32)</f>
        <v>13280</v>
      </c>
    </row>
    <row r="34" spans="1:6" x14ac:dyDescent="0.35">
      <c r="A34" s="7"/>
      <c r="B34" s="6"/>
      <c r="C34" s="6"/>
      <c r="D34" s="6"/>
      <c r="E34" s="10"/>
      <c r="F34" s="10"/>
    </row>
    <row r="35" spans="1:6" s="1" customFormat="1" x14ac:dyDescent="0.35">
      <c r="A35" s="7" t="s">
        <v>36</v>
      </c>
      <c r="B35" s="9"/>
      <c r="C35" s="9"/>
      <c r="D35" s="9"/>
      <c r="E35" s="12">
        <f>E33+E26+E22+E18+E12</f>
        <v>382600</v>
      </c>
      <c r="F35" s="12">
        <f>F33+F26+F22+F18+F12</f>
        <v>38260</v>
      </c>
    </row>
    <row r="36" spans="1:6" x14ac:dyDescent="0.35">
      <c r="A36" s="7"/>
      <c r="B36" s="6"/>
      <c r="C36" s="6"/>
      <c r="D36" s="6"/>
      <c r="E36" s="10"/>
      <c r="F36" s="10"/>
    </row>
    <row r="37" spans="1:6" x14ac:dyDescent="0.35">
      <c r="A37" s="22" t="s">
        <v>37</v>
      </c>
      <c r="B37" s="6" t="s">
        <v>38</v>
      </c>
      <c r="C37" s="6">
        <v>26.4</v>
      </c>
      <c r="D37" s="6">
        <v>25</v>
      </c>
      <c r="E37" s="10">
        <f>800*D37</f>
        <v>20000</v>
      </c>
      <c r="F37" s="10">
        <f>80*D37</f>
        <v>2000</v>
      </c>
    </row>
    <row r="38" spans="1:6" x14ac:dyDescent="0.35">
      <c r="A38" s="22"/>
      <c r="B38" s="6" t="s">
        <v>39</v>
      </c>
      <c r="C38" s="6">
        <v>24</v>
      </c>
      <c r="D38" s="6">
        <v>20</v>
      </c>
      <c r="E38" s="10">
        <f>800*D38</f>
        <v>16000</v>
      </c>
      <c r="F38" s="10">
        <f>80*D38</f>
        <v>1600</v>
      </c>
    </row>
    <row r="39" spans="1:6" x14ac:dyDescent="0.35">
      <c r="A39" s="22"/>
      <c r="B39" s="6" t="s">
        <v>40</v>
      </c>
      <c r="C39" s="6">
        <v>9.48</v>
      </c>
      <c r="D39" s="6">
        <v>21</v>
      </c>
      <c r="E39" s="10">
        <f>800*D39</f>
        <v>16800</v>
      </c>
      <c r="F39" s="10">
        <f>80*D39</f>
        <v>1680</v>
      </c>
    </row>
    <row r="40" spans="1:6" s="2" customFormat="1" x14ac:dyDescent="0.35">
      <c r="A40" s="7"/>
      <c r="B40" s="9" t="s">
        <v>17</v>
      </c>
      <c r="C40" s="9">
        <f>SUM(C37:C39)</f>
        <v>59.879999999999995</v>
      </c>
      <c r="D40" s="9">
        <f>SUM(D37:D39)</f>
        <v>66</v>
      </c>
      <c r="E40" s="12">
        <f>SUM(E37:E39)</f>
        <v>52800</v>
      </c>
      <c r="F40" s="12">
        <f>SUM(F37:F39)</f>
        <v>5280</v>
      </c>
    </row>
    <row r="41" spans="1:6" x14ac:dyDescent="0.35">
      <c r="A41" s="7"/>
      <c r="B41" s="6"/>
      <c r="C41" s="6"/>
      <c r="D41" s="6"/>
      <c r="E41" s="10"/>
      <c r="F41" s="10"/>
    </row>
    <row r="42" spans="1:6" x14ac:dyDescent="0.35">
      <c r="A42" s="22" t="s">
        <v>41</v>
      </c>
      <c r="B42" s="6" t="s">
        <v>42</v>
      </c>
      <c r="C42" s="6">
        <v>2.25</v>
      </c>
      <c r="D42" s="6">
        <v>4</v>
      </c>
      <c r="E42" s="10">
        <f t="shared" ref="E42:E47" si="2">5000*D42</f>
        <v>20000</v>
      </c>
      <c r="F42" s="10">
        <f t="shared" ref="F42:F47" si="3">500*D42</f>
        <v>2000</v>
      </c>
    </row>
    <row r="43" spans="1:6" x14ac:dyDescent="0.35">
      <c r="A43" s="22"/>
      <c r="B43" s="6" t="s">
        <v>43</v>
      </c>
      <c r="C43" s="6">
        <v>2.25</v>
      </c>
      <c r="D43" s="6">
        <v>12</v>
      </c>
      <c r="E43" s="10">
        <f t="shared" si="2"/>
        <v>60000</v>
      </c>
      <c r="F43" s="10">
        <f t="shared" si="3"/>
        <v>6000</v>
      </c>
    </row>
    <row r="44" spans="1:6" x14ac:dyDescent="0.35">
      <c r="A44" s="22"/>
      <c r="B44" s="6" t="s">
        <v>44</v>
      </c>
      <c r="C44" s="6">
        <v>9</v>
      </c>
      <c r="D44" s="6">
        <v>12</v>
      </c>
      <c r="E44" s="10">
        <f t="shared" si="2"/>
        <v>60000</v>
      </c>
      <c r="F44" s="10">
        <f t="shared" si="3"/>
        <v>6000</v>
      </c>
    </row>
    <row r="45" spans="1:6" x14ac:dyDescent="0.35">
      <c r="A45" s="22"/>
      <c r="B45" s="6" t="s">
        <v>47</v>
      </c>
      <c r="C45" s="6">
        <v>0</v>
      </c>
      <c r="D45" s="6">
        <v>2</v>
      </c>
      <c r="E45" s="10">
        <f t="shared" si="2"/>
        <v>10000</v>
      </c>
      <c r="F45" s="10">
        <f t="shared" si="3"/>
        <v>1000</v>
      </c>
    </row>
    <row r="46" spans="1:6" x14ac:dyDescent="0.35">
      <c r="A46" s="22"/>
      <c r="B46" s="6" t="s">
        <v>45</v>
      </c>
      <c r="C46" s="6">
        <v>1</v>
      </c>
      <c r="D46" s="6">
        <v>2</v>
      </c>
      <c r="E46" s="10">
        <f t="shared" si="2"/>
        <v>10000</v>
      </c>
      <c r="F46" s="10">
        <f t="shared" si="3"/>
        <v>1000</v>
      </c>
    </row>
    <row r="47" spans="1:6" x14ac:dyDescent="0.35">
      <c r="A47" s="22"/>
      <c r="B47" s="6" t="s">
        <v>46</v>
      </c>
      <c r="C47" s="6">
        <v>0</v>
      </c>
      <c r="D47" s="6">
        <v>1</v>
      </c>
      <c r="E47" s="10">
        <f t="shared" si="2"/>
        <v>5000</v>
      </c>
      <c r="F47" s="10">
        <f t="shared" si="3"/>
        <v>500</v>
      </c>
    </row>
    <row r="48" spans="1:6" s="2" customFormat="1" x14ac:dyDescent="0.35">
      <c r="A48" s="7"/>
      <c r="B48" s="9" t="s">
        <v>17</v>
      </c>
      <c r="C48" s="9">
        <f>SUM(C42:C47)</f>
        <v>14.5</v>
      </c>
      <c r="D48" s="9">
        <f>SUM(D42:D47)</f>
        <v>33</v>
      </c>
      <c r="E48" s="12">
        <f>SUM(E42:E47)</f>
        <v>165000</v>
      </c>
      <c r="F48" s="12">
        <f>SUM(F42:F47)</f>
        <v>16500</v>
      </c>
    </row>
    <row r="49" spans="1:7" x14ac:dyDescent="0.35">
      <c r="A49" s="7"/>
      <c r="B49" s="6"/>
      <c r="C49" s="6"/>
      <c r="D49" s="6"/>
      <c r="E49" s="10"/>
      <c r="F49" s="10"/>
    </row>
    <row r="50" spans="1:7" x14ac:dyDescent="0.35">
      <c r="A50" s="22" t="s">
        <v>52</v>
      </c>
      <c r="B50" s="6" t="s">
        <v>48</v>
      </c>
      <c r="C50" s="6">
        <v>14</v>
      </c>
      <c r="D50" s="6">
        <v>42</v>
      </c>
      <c r="E50" s="10">
        <f>200*D50</f>
        <v>8400</v>
      </c>
      <c r="F50" s="10">
        <f>20*D50</f>
        <v>840</v>
      </c>
    </row>
    <row r="51" spans="1:7" x14ac:dyDescent="0.35">
      <c r="A51" s="22"/>
      <c r="B51" s="6" t="s">
        <v>49</v>
      </c>
      <c r="C51" s="6">
        <v>140</v>
      </c>
      <c r="D51" s="6">
        <v>140</v>
      </c>
      <c r="E51" s="10">
        <f>500*D51</f>
        <v>70000</v>
      </c>
      <c r="F51" s="10">
        <f>100*D51</f>
        <v>14000</v>
      </c>
    </row>
    <row r="52" spans="1:7" x14ac:dyDescent="0.35">
      <c r="A52" s="22"/>
      <c r="B52" s="6" t="s">
        <v>50</v>
      </c>
      <c r="C52" s="6">
        <v>28</v>
      </c>
      <c r="D52" s="6">
        <v>70</v>
      </c>
      <c r="E52" s="10">
        <f>500*D52</f>
        <v>35000</v>
      </c>
      <c r="F52" s="10">
        <f>100*D52</f>
        <v>7000</v>
      </c>
      <c r="G52" t="s">
        <v>53</v>
      </c>
    </row>
    <row r="53" spans="1:7" x14ac:dyDescent="0.35">
      <c r="A53" s="22"/>
      <c r="B53" s="6" t="s">
        <v>51</v>
      </c>
      <c r="C53" s="6">
        <v>30</v>
      </c>
      <c r="D53" s="6">
        <v>40</v>
      </c>
      <c r="E53" s="10"/>
      <c r="F53" s="10"/>
    </row>
    <row r="54" spans="1:7" s="2" customFormat="1" x14ac:dyDescent="0.35">
      <c r="A54" s="7"/>
      <c r="B54" s="9" t="s">
        <v>17</v>
      </c>
      <c r="C54" s="9">
        <f>SUM(C50:C53)</f>
        <v>212</v>
      </c>
      <c r="D54" s="9">
        <f>SUM(D50:D53)</f>
        <v>292</v>
      </c>
      <c r="E54" s="12">
        <f>SUM(E50:E53)</f>
        <v>113400</v>
      </c>
      <c r="F54" s="12">
        <f>SUM(F50:F53)</f>
        <v>21840</v>
      </c>
    </row>
    <row r="55" spans="1:7" x14ac:dyDescent="0.35">
      <c r="A55" s="7"/>
      <c r="B55" s="6"/>
      <c r="C55" s="6"/>
      <c r="D55" s="6"/>
      <c r="E55" s="10"/>
      <c r="F55" s="10"/>
    </row>
    <row r="56" spans="1:7" x14ac:dyDescent="0.35">
      <c r="A56" s="22" t="s">
        <v>54</v>
      </c>
      <c r="B56" s="6" t="s">
        <v>55</v>
      </c>
      <c r="C56" s="6">
        <v>0</v>
      </c>
      <c r="D56" s="6">
        <v>60</v>
      </c>
      <c r="E56" s="10">
        <f>150*D56</f>
        <v>9000</v>
      </c>
      <c r="F56" s="10">
        <f>12*D56</f>
        <v>720</v>
      </c>
    </row>
    <row r="57" spans="1:7" x14ac:dyDescent="0.35">
      <c r="A57" s="22"/>
      <c r="B57" s="6" t="s">
        <v>56</v>
      </c>
      <c r="C57" s="6">
        <v>0</v>
      </c>
      <c r="D57" s="6">
        <v>50</v>
      </c>
      <c r="E57" s="10">
        <f>150*D57</f>
        <v>7500</v>
      </c>
      <c r="F57" s="10">
        <f>12*D57</f>
        <v>600</v>
      </c>
    </row>
    <row r="58" spans="1:7" x14ac:dyDescent="0.35">
      <c r="A58" s="22"/>
      <c r="B58" s="6" t="s">
        <v>57</v>
      </c>
      <c r="C58" s="6">
        <v>70</v>
      </c>
      <c r="D58" s="6">
        <v>80</v>
      </c>
      <c r="E58" s="10">
        <f>150*D58</f>
        <v>12000</v>
      </c>
      <c r="F58" s="10">
        <f>12*D58</f>
        <v>960</v>
      </c>
    </row>
    <row r="59" spans="1:7" s="1" customFormat="1" x14ac:dyDescent="0.35">
      <c r="A59" s="7"/>
      <c r="B59" s="8" t="s">
        <v>17</v>
      </c>
      <c r="C59" s="8">
        <f>SUM(C56:C58)</f>
        <v>70</v>
      </c>
      <c r="D59" s="8">
        <f>SUM(D56:D58)</f>
        <v>190</v>
      </c>
      <c r="E59" s="11">
        <f>SUM(E56:E58)</f>
        <v>28500</v>
      </c>
      <c r="F59" s="11">
        <f>SUM(F56:F58)</f>
        <v>2280</v>
      </c>
    </row>
    <row r="60" spans="1:7" s="2" customFormat="1" x14ac:dyDescent="0.35">
      <c r="A60" s="7" t="s">
        <v>58</v>
      </c>
      <c r="B60" s="9"/>
      <c r="C60" s="9"/>
      <c r="D60" s="9"/>
      <c r="E60" s="12">
        <f>E59+E54</f>
        <v>141900</v>
      </c>
      <c r="F60" s="12">
        <f>F59+F54</f>
        <v>24120</v>
      </c>
    </row>
    <row r="61" spans="1:7" x14ac:dyDescent="0.35">
      <c r="A61" s="7"/>
      <c r="B61" s="6"/>
      <c r="C61" s="6"/>
      <c r="D61" s="6"/>
      <c r="E61" s="10"/>
      <c r="F61" s="10"/>
    </row>
    <row r="62" spans="1:7" x14ac:dyDescent="0.35">
      <c r="A62" s="7" t="s">
        <v>64</v>
      </c>
      <c r="B62" s="6" t="s">
        <v>59</v>
      </c>
      <c r="C62" s="6">
        <v>0.25</v>
      </c>
      <c r="D62" s="6"/>
      <c r="E62" s="10">
        <f>3000*D62</f>
        <v>0</v>
      </c>
      <c r="F62" s="10">
        <f>300*D62</f>
        <v>0</v>
      </c>
    </row>
    <row r="63" spans="1:7" x14ac:dyDescent="0.35">
      <c r="A63" s="7"/>
      <c r="B63" s="6" t="s">
        <v>60</v>
      </c>
      <c r="C63" s="6">
        <v>0.5</v>
      </c>
      <c r="D63" s="6">
        <v>0.5</v>
      </c>
      <c r="E63" s="10">
        <f>3000*D63</f>
        <v>1500</v>
      </c>
      <c r="F63" s="10">
        <f>300*D63</f>
        <v>150</v>
      </c>
    </row>
    <row r="64" spans="1:7" x14ac:dyDescent="0.35">
      <c r="A64" s="7"/>
      <c r="B64" s="6" t="s">
        <v>61</v>
      </c>
      <c r="C64" s="6">
        <v>3</v>
      </c>
      <c r="D64" s="6">
        <v>5</v>
      </c>
      <c r="E64" s="10">
        <f>3000*D64</f>
        <v>15000</v>
      </c>
      <c r="F64" s="10">
        <f>300*D64</f>
        <v>1500</v>
      </c>
    </row>
    <row r="65" spans="1:7" x14ac:dyDescent="0.35">
      <c r="A65" s="7"/>
      <c r="B65" s="6" t="s">
        <v>62</v>
      </c>
      <c r="C65" s="6">
        <v>9.5</v>
      </c>
      <c r="D65" s="6">
        <v>9</v>
      </c>
      <c r="E65" s="10">
        <f>3000*D65</f>
        <v>27000</v>
      </c>
      <c r="F65" s="10">
        <f>300*D65</f>
        <v>2700</v>
      </c>
    </row>
    <row r="66" spans="1:7" x14ac:dyDescent="0.35">
      <c r="A66" s="7"/>
      <c r="B66" s="6" t="s">
        <v>63</v>
      </c>
      <c r="C66" s="6">
        <v>1</v>
      </c>
      <c r="D66" s="6"/>
      <c r="E66" s="10">
        <f>3000*D66</f>
        <v>0</v>
      </c>
      <c r="F66" s="10">
        <f>300*D66</f>
        <v>0</v>
      </c>
    </row>
    <row r="67" spans="1:7" s="2" customFormat="1" x14ac:dyDescent="0.35">
      <c r="A67" s="7"/>
      <c r="B67" s="9" t="s">
        <v>17</v>
      </c>
      <c r="C67" s="9">
        <f>SUM(C62:C66)</f>
        <v>14.25</v>
      </c>
      <c r="D67" s="9">
        <f>SUM(D62:D66)</f>
        <v>14.5</v>
      </c>
      <c r="E67" s="12">
        <f>SUM(E62:E66)</f>
        <v>43500</v>
      </c>
      <c r="F67" s="12">
        <f>SUM(F62:F66)</f>
        <v>4350</v>
      </c>
      <c r="G67" s="2" t="s">
        <v>65</v>
      </c>
    </row>
    <row r="68" spans="1:7" x14ac:dyDescent="0.35">
      <c r="A68" s="7"/>
      <c r="B68" s="6"/>
      <c r="C68" s="6"/>
      <c r="D68" s="6"/>
      <c r="E68" s="10"/>
      <c r="F68" s="10"/>
    </row>
    <row r="69" spans="1:7" x14ac:dyDescent="0.35">
      <c r="A69" s="7" t="s">
        <v>66</v>
      </c>
      <c r="B69" s="6" t="s">
        <v>67</v>
      </c>
      <c r="C69" s="6">
        <v>6.2</v>
      </c>
      <c r="D69" s="6">
        <v>8.1</v>
      </c>
      <c r="E69" s="10">
        <f>4000*D69</f>
        <v>32400</v>
      </c>
      <c r="F69" s="10">
        <f>400*D69</f>
        <v>3240</v>
      </c>
    </row>
    <row r="70" spans="1:7" x14ac:dyDescent="0.35">
      <c r="A70" s="7"/>
      <c r="B70" s="6" t="s">
        <v>68</v>
      </c>
      <c r="C70" s="6">
        <v>4</v>
      </c>
      <c r="D70" s="6">
        <v>6</v>
      </c>
      <c r="E70" s="10">
        <f>4000*D70</f>
        <v>24000</v>
      </c>
      <c r="F70" s="10">
        <f>400*D70</f>
        <v>2400</v>
      </c>
    </row>
    <row r="71" spans="1:7" s="2" customFormat="1" x14ac:dyDescent="0.35">
      <c r="A71" s="7"/>
      <c r="B71" s="9" t="s">
        <v>17</v>
      </c>
      <c r="C71" s="9">
        <f>SUM(C69:C70)</f>
        <v>10.199999999999999</v>
      </c>
      <c r="D71" s="9">
        <f>SUM(D69:D70)</f>
        <v>14.1</v>
      </c>
      <c r="E71" s="12">
        <f>SUM(E69:E70)</f>
        <v>56400</v>
      </c>
      <c r="F71" s="12">
        <f>SUM(F69:F70)</f>
        <v>5640</v>
      </c>
    </row>
    <row r="72" spans="1:7" x14ac:dyDescent="0.35">
      <c r="E72" s="13"/>
      <c r="F72" s="13"/>
    </row>
    <row r="73" spans="1:7" ht="18.5" x14ac:dyDescent="0.45">
      <c r="B73" s="4" t="s">
        <v>69</v>
      </c>
      <c r="C73" s="4"/>
      <c r="D73" s="4"/>
      <c r="E73" s="14">
        <f>E71+E67+E60+E54+E48+E40+E35</f>
        <v>955600</v>
      </c>
      <c r="F73" s="15">
        <f>F71+F67+F60+F54+F48+F40+F35</f>
        <v>115990</v>
      </c>
    </row>
  </sheetData>
  <mergeCells count="9">
    <mergeCell ref="A50:A53"/>
    <mergeCell ref="A56:A58"/>
    <mergeCell ref="A2:A11"/>
    <mergeCell ref="A14:A18"/>
    <mergeCell ref="A42:A47"/>
    <mergeCell ref="A37:A39"/>
    <mergeCell ref="A28:A33"/>
    <mergeCell ref="A24:A26"/>
    <mergeCell ref="A20:A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sqref="A1:J69"/>
    </sheetView>
  </sheetViews>
  <sheetFormatPr defaultRowHeight="14.5" x14ac:dyDescent="0.35"/>
  <cols>
    <col min="1" max="1" width="13.453125" bestFit="1" customWidth="1"/>
    <col min="2" max="2" width="22.36328125" bestFit="1" customWidth="1"/>
    <col min="3" max="3" width="13.81640625" bestFit="1" customWidth="1"/>
    <col min="4" max="4" width="6.6328125" bestFit="1" customWidth="1"/>
    <col min="5" max="5" width="15.90625" bestFit="1" customWidth="1"/>
    <col min="6" max="6" width="13.1796875" bestFit="1" customWidth="1"/>
    <col min="7" max="7" width="29.36328125" bestFit="1" customWidth="1"/>
    <col min="8" max="8" width="13.453125" bestFit="1" customWidth="1"/>
    <col min="9" max="9" width="18.6328125" bestFit="1" customWidth="1"/>
    <col min="10" max="10" width="4.90625" bestFit="1" customWidth="1"/>
  </cols>
  <sheetData>
    <row r="1" spans="1:6" ht="15.5" x14ac:dyDescent="0.35">
      <c r="A1" s="5" t="s">
        <v>0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16</v>
      </c>
    </row>
    <row r="2" spans="1:6" x14ac:dyDescent="0.35">
      <c r="A2" s="22" t="s">
        <v>2</v>
      </c>
      <c r="B2" s="6" t="s">
        <v>15</v>
      </c>
      <c r="C2">
        <v>0</v>
      </c>
      <c r="D2" s="6">
        <v>1</v>
      </c>
      <c r="E2" s="10">
        <f>800*D2</f>
        <v>800</v>
      </c>
      <c r="F2" s="10">
        <f>80*D2</f>
        <v>80</v>
      </c>
    </row>
    <row r="3" spans="1:6" x14ac:dyDescent="0.35">
      <c r="A3" s="22"/>
      <c r="B3" s="6" t="s">
        <v>8</v>
      </c>
      <c r="C3">
        <v>22.6</v>
      </c>
      <c r="D3">
        <v>30</v>
      </c>
      <c r="E3" s="10">
        <f t="shared" ref="E3:E9" si="0">800*D3</f>
        <v>24000</v>
      </c>
      <c r="F3" s="10">
        <f t="shared" ref="F3:F9" si="1">80*D3</f>
        <v>2400</v>
      </c>
    </row>
    <row r="4" spans="1:6" x14ac:dyDescent="0.35">
      <c r="A4" s="22"/>
      <c r="B4" s="6" t="s">
        <v>9</v>
      </c>
      <c r="C4">
        <v>5.2</v>
      </c>
      <c r="D4">
        <v>7</v>
      </c>
      <c r="E4" s="10">
        <f t="shared" si="0"/>
        <v>5600</v>
      </c>
      <c r="F4" s="10">
        <f t="shared" si="1"/>
        <v>560</v>
      </c>
    </row>
    <row r="5" spans="1:6" x14ac:dyDescent="0.35">
      <c r="A5" s="22"/>
      <c r="B5" s="6" t="s">
        <v>7</v>
      </c>
      <c r="C5">
        <v>0</v>
      </c>
      <c r="D5">
        <v>2</v>
      </c>
      <c r="E5" s="10">
        <f>800*D5</f>
        <v>1600</v>
      </c>
      <c r="F5" s="10">
        <f t="shared" si="1"/>
        <v>160</v>
      </c>
    </row>
    <row r="6" spans="1:6" x14ac:dyDescent="0.35">
      <c r="A6" s="22"/>
      <c r="B6" s="6" t="s">
        <v>10</v>
      </c>
      <c r="C6">
        <v>5.4</v>
      </c>
      <c r="D6">
        <v>9</v>
      </c>
      <c r="E6" s="10">
        <f t="shared" si="0"/>
        <v>7200</v>
      </c>
      <c r="F6" s="10">
        <f t="shared" si="1"/>
        <v>720</v>
      </c>
    </row>
    <row r="7" spans="1:6" x14ac:dyDescent="0.35">
      <c r="A7" s="22"/>
      <c r="B7" s="6" t="s">
        <v>12</v>
      </c>
      <c r="C7">
        <v>29.6</v>
      </c>
      <c r="D7">
        <v>22</v>
      </c>
      <c r="E7" s="10">
        <f t="shared" si="0"/>
        <v>17600</v>
      </c>
      <c r="F7" s="10">
        <f t="shared" si="1"/>
        <v>1760</v>
      </c>
    </row>
    <row r="8" spans="1:6" x14ac:dyDescent="0.35">
      <c r="A8" s="22"/>
      <c r="B8" s="6" t="s">
        <v>13</v>
      </c>
      <c r="C8">
        <v>2.8</v>
      </c>
      <c r="D8">
        <v>21</v>
      </c>
      <c r="E8" s="10">
        <f t="shared" si="0"/>
        <v>16800</v>
      </c>
      <c r="F8" s="10">
        <f t="shared" si="1"/>
        <v>1680</v>
      </c>
    </row>
    <row r="9" spans="1:6" x14ac:dyDescent="0.35">
      <c r="A9" s="22"/>
      <c r="B9" s="6" t="s">
        <v>74</v>
      </c>
      <c r="C9">
        <v>0</v>
      </c>
      <c r="D9">
        <v>1</v>
      </c>
      <c r="E9" s="10">
        <f t="shared" si="0"/>
        <v>800</v>
      </c>
      <c r="F9" s="10">
        <f t="shared" si="1"/>
        <v>80</v>
      </c>
    </row>
    <row r="10" spans="1:6" x14ac:dyDescent="0.35">
      <c r="A10" s="7"/>
      <c r="B10" s="8" t="s">
        <v>17</v>
      </c>
      <c r="C10" s="8">
        <f>SUM(C2:C9)</f>
        <v>65.600000000000009</v>
      </c>
      <c r="D10" s="8">
        <f>SUM(D2:D9)</f>
        <v>93</v>
      </c>
      <c r="E10" s="11">
        <f>SUM(E2:E9)</f>
        <v>74400</v>
      </c>
      <c r="F10" s="11">
        <f>SUM(F2:F9)</f>
        <v>7440</v>
      </c>
    </row>
    <row r="11" spans="1:6" x14ac:dyDescent="0.35">
      <c r="A11" s="7"/>
      <c r="B11" s="6"/>
      <c r="C11" s="6"/>
      <c r="D11" s="6"/>
      <c r="E11" s="10"/>
      <c r="F11" s="10"/>
    </row>
    <row r="12" spans="1:6" x14ac:dyDescent="0.35">
      <c r="A12" s="22" t="s">
        <v>22</v>
      </c>
      <c r="B12" s="6" t="s">
        <v>18</v>
      </c>
      <c r="C12">
        <v>6.6</v>
      </c>
      <c r="D12">
        <v>10</v>
      </c>
      <c r="E12" s="10">
        <f>800*D12</f>
        <v>8000</v>
      </c>
      <c r="F12" s="10">
        <f>80*D12</f>
        <v>800</v>
      </c>
    </row>
    <row r="13" spans="1:6" x14ac:dyDescent="0.35">
      <c r="A13" s="22"/>
      <c r="B13" s="6" t="s">
        <v>19</v>
      </c>
      <c r="C13">
        <v>0.6</v>
      </c>
      <c r="D13">
        <v>2</v>
      </c>
      <c r="E13" s="10">
        <f>800*D13</f>
        <v>1600</v>
      </c>
      <c r="F13" s="10">
        <f>80*D13</f>
        <v>160</v>
      </c>
    </row>
    <row r="14" spans="1:6" x14ac:dyDescent="0.35">
      <c r="A14" s="22"/>
      <c r="B14" s="6" t="s">
        <v>21</v>
      </c>
      <c r="C14">
        <v>23</v>
      </c>
      <c r="D14">
        <v>28</v>
      </c>
      <c r="E14" s="10">
        <f>800*D14</f>
        <v>22400</v>
      </c>
      <c r="F14" s="10">
        <f>80*D14</f>
        <v>2240</v>
      </c>
    </row>
    <row r="15" spans="1:6" x14ac:dyDescent="0.35">
      <c r="A15" s="22"/>
      <c r="B15" s="8" t="s">
        <v>17</v>
      </c>
      <c r="C15" s="8">
        <f>SUM(C12:C14)</f>
        <v>30.2</v>
      </c>
      <c r="D15" s="8">
        <f>SUM(D12:D14)</f>
        <v>40</v>
      </c>
      <c r="E15" s="11">
        <f>SUM(E12:E14)</f>
        <v>32000</v>
      </c>
      <c r="F15" s="11">
        <f>SUM(F12:F14)</f>
        <v>3200</v>
      </c>
    </row>
    <row r="16" spans="1:6" x14ac:dyDescent="0.35">
      <c r="A16" s="7"/>
      <c r="B16" s="6"/>
      <c r="C16" s="6"/>
      <c r="D16" s="6"/>
      <c r="E16" s="10" t="s">
        <v>23</v>
      </c>
      <c r="F16" s="10"/>
    </row>
    <row r="17" spans="1:10" x14ac:dyDescent="0.35">
      <c r="A17" s="22" t="s">
        <v>24</v>
      </c>
      <c r="B17" s="6" t="s">
        <v>25</v>
      </c>
      <c r="C17">
        <v>11.2</v>
      </c>
      <c r="D17">
        <v>19</v>
      </c>
      <c r="E17" s="10">
        <f>800*D17</f>
        <v>15200</v>
      </c>
      <c r="F17" s="10">
        <f>80*D17</f>
        <v>1520</v>
      </c>
    </row>
    <row r="18" spans="1:10" x14ac:dyDescent="0.35">
      <c r="A18" s="22"/>
      <c r="B18" s="6" t="s">
        <v>26</v>
      </c>
      <c r="C18">
        <v>0</v>
      </c>
      <c r="D18">
        <v>4</v>
      </c>
      <c r="E18" s="10">
        <f>800*D18</f>
        <v>3200</v>
      </c>
      <c r="F18" s="10">
        <f>80*D18</f>
        <v>320</v>
      </c>
      <c r="H18" s="23" t="s">
        <v>70</v>
      </c>
      <c r="I18" s="23" t="s">
        <v>71</v>
      </c>
      <c r="J18" s="24" t="s">
        <v>75</v>
      </c>
    </row>
    <row r="19" spans="1:10" x14ac:dyDescent="0.35">
      <c r="A19" s="22"/>
      <c r="B19" s="8" t="s">
        <v>17</v>
      </c>
      <c r="C19" s="8">
        <f>SUM(C17:C18)</f>
        <v>11.2</v>
      </c>
      <c r="D19" s="8">
        <f>SUM(D17:D18)</f>
        <v>23</v>
      </c>
      <c r="E19" s="11">
        <f>SUM(E17:E18)</f>
        <v>18400</v>
      </c>
      <c r="F19" s="11">
        <f>SUM(F17:F18)</f>
        <v>1840</v>
      </c>
      <c r="H19" s="6" t="s">
        <v>72</v>
      </c>
      <c r="I19" s="25">
        <f>J19*800</f>
        <v>70400</v>
      </c>
      <c r="J19" s="6">
        <v>88</v>
      </c>
    </row>
    <row r="20" spans="1:10" x14ac:dyDescent="0.35">
      <c r="A20" s="7"/>
      <c r="B20" s="6"/>
      <c r="C20" s="6"/>
      <c r="D20" s="6"/>
      <c r="E20" s="10"/>
      <c r="F20" s="10"/>
      <c r="H20" s="6" t="s">
        <v>22</v>
      </c>
      <c r="I20" s="25">
        <f>J20*800</f>
        <v>30400</v>
      </c>
      <c r="J20" s="6">
        <f>D12+D14</f>
        <v>38</v>
      </c>
    </row>
    <row r="21" spans="1:10" x14ac:dyDescent="0.35">
      <c r="A21" s="22" t="s">
        <v>27</v>
      </c>
      <c r="B21" s="6" t="s">
        <v>28</v>
      </c>
      <c r="C21">
        <v>13</v>
      </c>
      <c r="D21">
        <v>20</v>
      </c>
      <c r="E21" s="10"/>
      <c r="F21" s="10"/>
      <c r="H21" s="6" t="s">
        <v>24</v>
      </c>
      <c r="I21" s="25">
        <f>J21*800</f>
        <v>14400</v>
      </c>
      <c r="J21" s="6">
        <v>18</v>
      </c>
    </row>
    <row r="22" spans="1:10" x14ac:dyDescent="0.35">
      <c r="A22" s="22"/>
      <c r="B22" s="6" t="s">
        <v>29</v>
      </c>
      <c r="C22">
        <v>0.6</v>
      </c>
      <c r="D22">
        <v>2</v>
      </c>
      <c r="E22" s="10">
        <f>500*D22</f>
        <v>1000</v>
      </c>
      <c r="F22" s="10">
        <f>50*D22</f>
        <v>100</v>
      </c>
      <c r="H22" s="6" t="s">
        <v>30</v>
      </c>
      <c r="I22" s="25">
        <f>J22*800</f>
        <v>67200</v>
      </c>
      <c r="J22" s="6">
        <v>84</v>
      </c>
    </row>
    <row r="23" spans="1:10" x14ac:dyDescent="0.35">
      <c r="A23" s="22"/>
      <c r="B23" s="8" t="s">
        <v>17</v>
      </c>
      <c r="C23" s="8">
        <f>SUM(C21:C22)</f>
        <v>13.6</v>
      </c>
      <c r="D23" s="8">
        <f>SUM(D21:D22)</f>
        <v>22</v>
      </c>
      <c r="E23" s="11">
        <f>SUM(E21:E22)</f>
        <v>1000</v>
      </c>
      <c r="F23" s="11">
        <f>SUM(F21:F22)</f>
        <v>100</v>
      </c>
      <c r="H23" s="6" t="s">
        <v>37</v>
      </c>
      <c r="I23" s="25">
        <f>J23*800</f>
        <v>25600</v>
      </c>
      <c r="J23" s="6">
        <v>32</v>
      </c>
    </row>
    <row r="24" spans="1:10" x14ac:dyDescent="0.35">
      <c r="A24" s="7"/>
      <c r="B24" s="6"/>
      <c r="C24" s="6"/>
      <c r="D24" s="6"/>
      <c r="E24" s="10"/>
      <c r="F24" s="10"/>
      <c r="H24" s="6" t="s">
        <v>41</v>
      </c>
      <c r="I24" s="25">
        <f>J24*5000</f>
        <v>40000</v>
      </c>
      <c r="J24" s="6">
        <v>8</v>
      </c>
    </row>
    <row r="25" spans="1:10" x14ac:dyDescent="0.35">
      <c r="A25" s="22" t="s">
        <v>30</v>
      </c>
      <c r="B25" s="6" t="s">
        <v>31</v>
      </c>
      <c r="C25">
        <v>0</v>
      </c>
      <c r="D25" s="6">
        <v>0</v>
      </c>
      <c r="E25" s="10">
        <f>800*D25</f>
        <v>0</v>
      </c>
      <c r="F25" s="10">
        <f>80*D25</f>
        <v>0</v>
      </c>
      <c r="H25" s="6" t="s">
        <v>52</v>
      </c>
      <c r="I25" s="25">
        <f>J25*500</f>
        <v>27000</v>
      </c>
      <c r="J25" s="6">
        <f>C47+C48</f>
        <v>54</v>
      </c>
    </row>
    <row r="26" spans="1:10" x14ac:dyDescent="0.35">
      <c r="A26" s="22"/>
      <c r="B26" s="6" t="s">
        <v>32</v>
      </c>
      <c r="C26">
        <v>7.6</v>
      </c>
      <c r="D26">
        <v>10</v>
      </c>
      <c r="E26" s="10">
        <f>800*D26</f>
        <v>8000</v>
      </c>
      <c r="F26" s="10">
        <f>80*D26</f>
        <v>800</v>
      </c>
      <c r="H26" s="18" t="s">
        <v>54</v>
      </c>
      <c r="I26" s="19">
        <f>J26*150</f>
        <v>13350</v>
      </c>
      <c r="J26" s="6">
        <v>89</v>
      </c>
    </row>
    <row r="27" spans="1:10" x14ac:dyDescent="0.35">
      <c r="A27" s="22"/>
      <c r="B27" s="6" t="s">
        <v>33</v>
      </c>
      <c r="C27">
        <v>47.1</v>
      </c>
      <c r="D27">
        <v>50</v>
      </c>
      <c r="E27" s="10">
        <f>800*D27</f>
        <v>40000</v>
      </c>
      <c r="F27" s="10">
        <f>80*D27</f>
        <v>4000</v>
      </c>
      <c r="H27" s="20" t="s">
        <v>48</v>
      </c>
      <c r="I27" s="10">
        <f>J27*200</f>
        <v>19600</v>
      </c>
      <c r="J27" s="6">
        <v>98</v>
      </c>
    </row>
    <row r="28" spans="1:10" x14ac:dyDescent="0.35">
      <c r="A28" s="22"/>
      <c r="B28" s="6" t="s">
        <v>34</v>
      </c>
      <c r="C28">
        <v>18.2</v>
      </c>
      <c r="D28">
        <v>14</v>
      </c>
      <c r="E28" s="10">
        <f>800*D28</f>
        <v>11200</v>
      </c>
      <c r="F28" s="10">
        <f>80*D28</f>
        <v>1120</v>
      </c>
      <c r="H28" s="20" t="s">
        <v>64</v>
      </c>
      <c r="I28" s="25">
        <f>J28*3000</f>
        <v>42000</v>
      </c>
      <c r="J28" s="6">
        <v>14</v>
      </c>
    </row>
    <row r="29" spans="1:10" x14ac:dyDescent="0.35">
      <c r="A29" s="22"/>
      <c r="B29" s="6" t="s">
        <v>35</v>
      </c>
      <c r="C29">
        <v>1.4</v>
      </c>
      <c r="D29">
        <v>14</v>
      </c>
      <c r="E29" s="10">
        <f>800*D29</f>
        <v>11200</v>
      </c>
      <c r="F29" s="10">
        <f>80*D29</f>
        <v>1120</v>
      </c>
      <c r="H29" s="6"/>
      <c r="I29" s="25">
        <f>SUM(I19:I28)</f>
        <v>349950</v>
      </c>
      <c r="J29" s="6"/>
    </row>
    <row r="30" spans="1:10" x14ac:dyDescent="0.35">
      <c r="A30" s="22"/>
      <c r="B30" s="8" t="s">
        <v>17</v>
      </c>
      <c r="C30" s="8">
        <f>SUM(C25:C29)</f>
        <v>74.300000000000011</v>
      </c>
      <c r="D30" s="8">
        <f>SUM(D25:D29)</f>
        <v>88</v>
      </c>
      <c r="E30" s="11">
        <f>SUM(E25:E29)</f>
        <v>70400</v>
      </c>
      <c r="F30" s="11">
        <f>SUM(F25:F29)</f>
        <v>7040</v>
      </c>
    </row>
    <row r="31" spans="1:10" x14ac:dyDescent="0.35">
      <c r="A31" s="7"/>
      <c r="B31" s="6"/>
      <c r="C31" s="6"/>
      <c r="D31" s="6"/>
      <c r="E31" s="10"/>
      <c r="F31" s="10"/>
    </row>
    <row r="32" spans="1:10" x14ac:dyDescent="0.35">
      <c r="A32" s="7" t="s">
        <v>36</v>
      </c>
      <c r="B32" s="9"/>
      <c r="C32" s="9"/>
      <c r="D32" s="9"/>
      <c r="E32" s="12">
        <f>E30+E23+E19+E15+E10</f>
        <v>196200</v>
      </c>
      <c r="F32" s="12">
        <f>F30+F23+F19+F15+F10</f>
        <v>19620</v>
      </c>
    </row>
    <row r="33" spans="1:7" x14ac:dyDescent="0.35">
      <c r="A33" s="7"/>
      <c r="B33" s="6"/>
      <c r="C33" s="6"/>
      <c r="D33" s="6"/>
      <c r="E33" s="10"/>
      <c r="F33" s="10"/>
    </row>
    <row r="34" spans="1:7" x14ac:dyDescent="0.35">
      <c r="A34" s="22" t="s">
        <v>37</v>
      </c>
      <c r="B34" s="6" t="s">
        <v>38</v>
      </c>
      <c r="C34">
        <v>7.6</v>
      </c>
      <c r="D34">
        <v>13</v>
      </c>
      <c r="E34" s="10">
        <f>800*D34</f>
        <v>10400</v>
      </c>
      <c r="F34" s="10">
        <f>80*D34</f>
        <v>1040</v>
      </c>
    </row>
    <row r="35" spans="1:7" x14ac:dyDescent="0.35">
      <c r="A35" s="22"/>
      <c r="B35" s="6" t="s">
        <v>39</v>
      </c>
      <c r="C35">
        <v>7.2</v>
      </c>
      <c r="D35">
        <v>14</v>
      </c>
      <c r="E35" s="10">
        <f>800*D35</f>
        <v>11200</v>
      </c>
      <c r="F35" s="10">
        <f>80*D35</f>
        <v>1120</v>
      </c>
    </row>
    <row r="36" spans="1:7" x14ac:dyDescent="0.35">
      <c r="A36" s="22"/>
      <c r="B36" s="6" t="s">
        <v>40</v>
      </c>
      <c r="C36">
        <v>0.6</v>
      </c>
      <c r="D36">
        <v>4</v>
      </c>
      <c r="E36" s="10">
        <f>800*D36</f>
        <v>3200</v>
      </c>
      <c r="F36" s="10">
        <f>80*D36</f>
        <v>320</v>
      </c>
      <c r="G36" t="s">
        <v>76</v>
      </c>
    </row>
    <row r="37" spans="1:7" x14ac:dyDescent="0.35">
      <c r="A37" s="7"/>
      <c r="B37" s="9" t="s">
        <v>17</v>
      </c>
      <c r="C37" s="9">
        <f>SUM(C34:C36)</f>
        <v>15.4</v>
      </c>
      <c r="D37" s="9">
        <f>SUM(D34:D36)</f>
        <v>31</v>
      </c>
      <c r="E37" s="12">
        <f>SUM(E34:E36)</f>
        <v>24800</v>
      </c>
      <c r="F37" s="12">
        <f>SUM(F34:F36)</f>
        <v>2480</v>
      </c>
    </row>
    <row r="38" spans="1:7" x14ac:dyDescent="0.35">
      <c r="A38" s="7"/>
      <c r="B38" s="6"/>
      <c r="C38" s="6"/>
      <c r="D38" s="6"/>
      <c r="E38" s="10"/>
      <c r="F38" s="10"/>
    </row>
    <row r="39" spans="1:7" x14ac:dyDescent="0.35">
      <c r="A39" s="22" t="s">
        <v>41</v>
      </c>
      <c r="B39" s="6" t="s">
        <v>42</v>
      </c>
      <c r="C39" s="6">
        <v>5</v>
      </c>
      <c r="D39">
        <v>6</v>
      </c>
      <c r="E39" s="10">
        <f>5000*D39</f>
        <v>30000</v>
      </c>
      <c r="F39" s="10">
        <f>500*D39</f>
        <v>3000</v>
      </c>
    </row>
    <row r="40" spans="1:7" x14ac:dyDescent="0.35">
      <c r="A40" s="22"/>
      <c r="B40" s="6" t="s">
        <v>46</v>
      </c>
      <c r="C40" s="6">
        <v>0</v>
      </c>
      <c r="D40">
        <v>1</v>
      </c>
      <c r="E40" s="10">
        <f>5000*D40</f>
        <v>5000</v>
      </c>
      <c r="F40" s="10">
        <f>500*D40</f>
        <v>500</v>
      </c>
    </row>
    <row r="41" spans="1:7" x14ac:dyDescent="0.35">
      <c r="A41" s="22"/>
      <c r="B41" s="6" t="s">
        <v>44</v>
      </c>
      <c r="C41" s="6">
        <v>0.75</v>
      </c>
      <c r="D41">
        <v>3</v>
      </c>
      <c r="E41" s="10">
        <v>0</v>
      </c>
      <c r="F41" s="10">
        <v>0</v>
      </c>
    </row>
    <row r="42" spans="1:7" x14ac:dyDescent="0.35">
      <c r="A42" s="22"/>
      <c r="B42" s="6" t="s">
        <v>45</v>
      </c>
      <c r="C42" s="6">
        <v>1</v>
      </c>
      <c r="D42">
        <v>1</v>
      </c>
      <c r="E42" s="10">
        <f>5000*D42</f>
        <v>5000</v>
      </c>
      <c r="F42" s="10">
        <f>500*D42</f>
        <v>500</v>
      </c>
    </row>
    <row r="43" spans="1:7" x14ac:dyDescent="0.35">
      <c r="A43" s="22"/>
      <c r="B43" s="6" t="s">
        <v>47</v>
      </c>
      <c r="C43" s="6">
        <v>0</v>
      </c>
      <c r="D43" s="6">
        <v>1</v>
      </c>
      <c r="E43" s="10">
        <f>5000*D43</f>
        <v>5000</v>
      </c>
      <c r="F43" s="10">
        <f>500*D43</f>
        <v>500</v>
      </c>
    </row>
    <row r="44" spans="1:7" x14ac:dyDescent="0.35">
      <c r="A44" s="7"/>
      <c r="B44" s="9" t="s">
        <v>17</v>
      </c>
      <c r="C44" s="9">
        <f>SUM(C39:C43)</f>
        <v>6.75</v>
      </c>
      <c r="D44" s="9">
        <f>SUM(D39:D43)</f>
        <v>12</v>
      </c>
      <c r="E44" s="12">
        <f>SUM(E39:E43)</f>
        <v>45000</v>
      </c>
      <c r="F44" s="12">
        <f>SUM(F39:F43)</f>
        <v>4500</v>
      </c>
    </row>
    <row r="45" spans="1:7" x14ac:dyDescent="0.35">
      <c r="A45" s="7"/>
      <c r="B45" s="6"/>
      <c r="C45" s="6"/>
      <c r="D45" s="6"/>
      <c r="E45" s="10"/>
      <c r="F45" s="10"/>
    </row>
    <row r="46" spans="1:7" x14ac:dyDescent="0.35">
      <c r="A46" s="22" t="s">
        <v>52</v>
      </c>
      <c r="B46" s="6" t="s">
        <v>48</v>
      </c>
      <c r="C46">
        <v>112</v>
      </c>
      <c r="D46">
        <v>98</v>
      </c>
      <c r="E46" s="10">
        <f>200*D46</f>
        <v>19600</v>
      </c>
      <c r="F46" s="10">
        <f>20*D46</f>
        <v>1960</v>
      </c>
    </row>
    <row r="47" spans="1:7" x14ac:dyDescent="0.35">
      <c r="A47" s="22"/>
      <c r="B47" s="6" t="s">
        <v>49</v>
      </c>
      <c r="C47">
        <v>40</v>
      </c>
      <c r="D47">
        <v>50</v>
      </c>
      <c r="E47" s="10">
        <f>500*D47</f>
        <v>25000</v>
      </c>
      <c r="F47" s="10">
        <f>100*D47</f>
        <v>5000</v>
      </c>
      <c r="G47" t="s">
        <v>77</v>
      </c>
    </row>
    <row r="48" spans="1:7" x14ac:dyDescent="0.35">
      <c r="A48" s="22"/>
      <c r="B48" s="6" t="s">
        <v>50</v>
      </c>
      <c r="C48">
        <v>14</v>
      </c>
      <c r="D48">
        <v>42</v>
      </c>
      <c r="E48" s="10">
        <f>500*D48</f>
        <v>21000</v>
      </c>
      <c r="F48" s="10">
        <f>100*D48</f>
        <v>4200</v>
      </c>
      <c r="G48" t="s">
        <v>78</v>
      </c>
    </row>
    <row r="49" spans="1:7" x14ac:dyDescent="0.35">
      <c r="A49" s="22"/>
      <c r="B49" s="6" t="s">
        <v>51</v>
      </c>
      <c r="C49">
        <v>20</v>
      </c>
      <c r="D49">
        <v>30</v>
      </c>
      <c r="E49" s="10"/>
      <c r="F49" s="10"/>
    </row>
    <row r="50" spans="1:7" x14ac:dyDescent="0.35">
      <c r="A50" s="7"/>
      <c r="B50" s="9" t="s">
        <v>17</v>
      </c>
      <c r="C50" s="9">
        <f>SUM(C46:C49)</f>
        <v>186</v>
      </c>
      <c r="D50" s="9">
        <f>SUM(D46:D49)</f>
        <v>220</v>
      </c>
      <c r="E50" s="12">
        <f>SUM(E46:E49)</f>
        <v>65600</v>
      </c>
      <c r="F50" s="12">
        <f>SUM(F46:F49)</f>
        <v>11160</v>
      </c>
    </row>
    <row r="51" spans="1:7" x14ac:dyDescent="0.35">
      <c r="A51" s="7"/>
      <c r="B51" s="6"/>
      <c r="C51" s="6"/>
      <c r="D51" s="6"/>
      <c r="E51" s="10"/>
      <c r="F51" s="10"/>
    </row>
    <row r="52" spans="1:7" x14ac:dyDescent="0.35">
      <c r="A52" s="22" t="s">
        <v>54</v>
      </c>
      <c r="B52" s="6" t="s">
        <v>55</v>
      </c>
      <c r="C52" s="6">
        <v>0</v>
      </c>
      <c r="D52">
        <v>30</v>
      </c>
      <c r="E52" s="10">
        <f>150*D52</f>
        <v>4500</v>
      </c>
      <c r="F52" s="10">
        <f>12*D52</f>
        <v>360</v>
      </c>
      <c r="G52" t="s">
        <v>79</v>
      </c>
    </row>
    <row r="53" spans="1:7" x14ac:dyDescent="0.35">
      <c r="A53" s="22"/>
      <c r="B53" s="6" t="s">
        <v>56</v>
      </c>
      <c r="C53" s="6">
        <v>0</v>
      </c>
      <c r="D53">
        <v>40</v>
      </c>
      <c r="E53" s="10">
        <f>150*D53</f>
        <v>6000</v>
      </c>
      <c r="F53" s="10">
        <f>12*D53</f>
        <v>480</v>
      </c>
      <c r="G53" t="s">
        <v>80</v>
      </c>
    </row>
    <row r="54" spans="1:7" x14ac:dyDescent="0.35">
      <c r="A54" s="22"/>
      <c r="B54" s="6" t="s">
        <v>57</v>
      </c>
      <c r="C54" s="6">
        <v>0</v>
      </c>
      <c r="D54">
        <v>60</v>
      </c>
      <c r="E54" s="10">
        <f>150*D54</f>
        <v>9000</v>
      </c>
      <c r="F54" s="10">
        <f>12*D54</f>
        <v>720</v>
      </c>
    </row>
    <row r="55" spans="1:7" x14ac:dyDescent="0.35">
      <c r="A55" s="7"/>
      <c r="B55" s="8" t="s">
        <v>17</v>
      </c>
      <c r="C55" s="8">
        <f>SUM(C52:C54)</f>
        <v>0</v>
      </c>
      <c r="D55" s="8">
        <f>SUM(D52:D54)</f>
        <v>130</v>
      </c>
      <c r="E55" s="11">
        <f>SUM(E52:E54)</f>
        <v>19500</v>
      </c>
      <c r="F55" s="11">
        <f>SUM(F52:F54)</f>
        <v>1560</v>
      </c>
    </row>
    <row r="56" spans="1:7" x14ac:dyDescent="0.35">
      <c r="A56" s="7" t="s">
        <v>58</v>
      </c>
      <c r="B56" s="9"/>
      <c r="C56" s="9"/>
      <c r="D56" s="9"/>
      <c r="E56" s="12">
        <f>E55+E50</f>
        <v>85100</v>
      </c>
      <c r="F56" s="12">
        <f>F55+F50</f>
        <v>12720</v>
      </c>
    </row>
    <row r="57" spans="1:7" x14ac:dyDescent="0.35">
      <c r="A57" s="7"/>
      <c r="B57" s="6"/>
      <c r="C57" s="6"/>
      <c r="D57" s="6"/>
      <c r="E57" s="10"/>
      <c r="F57" s="10"/>
    </row>
    <row r="58" spans="1:7" x14ac:dyDescent="0.35">
      <c r="A58" s="7" t="s">
        <v>64</v>
      </c>
      <c r="B58" s="6" t="s">
        <v>59</v>
      </c>
      <c r="C58">
        <v>0</v>
      </c>
      <c r="D58">
        <v>0</v>
      </c>
      <c r="E58" s="10">
        <f>3000*D58</f>
        <v>0</v>
      </c>
      <c r="F58" s="10">
        <f>300*D58</f>
        <v>0</v>
      </c>
    </row>
    <row r="59" spans="1:7" x14ac:dyDescent="0.35">
      <c r="A59" s="7"/>
      <c r="B59" s="6" t="s">
        <v>60</v>
      </c>
      <c r="C59">
        <v>2.5</v>
      </c>
      <c r="D59">
        <v>3</v>
      </c>
      <c r="E59" s="10">
        <f>3000*D59</f>
        <v>9000</v>
      </c>
      <c r="F59" s="10">
        <f>300*D59</f>
        <v>900</v>
      </c>
    </row>
    <row r="60" spans="1:7" x14ac:dyDescent="0.35">
      <c r="A60" s="7"/>
      <c r="B60" s="6" t="s">
        <v>61</v>
      </c>
      <c r="C60">
        <v>5</v>
      </c>
      <c r="D60">
        <v>6</v>
      </c>
      <c r="E60" s="10">
        <f>3000*D60</f>
        <v>18000</v>
      </c>
      <c r="F60" s="10">
        <f>300*D60</f>
        <v>1800</v>
      </c>
    </row>
    <row r="61" spans="1:7" x14ac:dyDescent="0.35">
      <c r="A61" s="7"/>
      <c r="B61" s="6" t="s">
        <v>62</v>
      </c>
      <c r="C61">
        <v>6.25</v>
      </c>
      <c r="D61">
        <v>6</v>
      </c>
      <c r="E61" s="10">
        <f>3000*D61</f>
        <v>18000</v>
      </c>
      <c r="F61" s="10">
        <f>300*D61</f>
        <v>1800</v>
      </c>
      <c r="G61" t="s">
        <v>81</v>
      </c>
    </row>
    <row r="62" spans="1:7" x14ac:dyDescent="0.35">
      <c r="A62" s="7"/>
      <c r="B62" s="9" t="s">
        <v>17</v>
      </c>
      <c r="C62" s="9">
        <f>SUM(C58:C61)</f>
        <v>13.75</v>
      </c>
      <c r="D62" s="9">
        <f>SUM(D58:D61)</f>
        <v>15</v>
      </c>
      <c r="E62" s="12">
        <f>SUM(E58:E61)</f>
        <v>45000</v>
      </c>
      <c r="F62" s="12">
        <f>SUM(F58:F61)</f>
        <v>4500</v>
      </c>
    </row>
    <row r="63" spans="1:7" x14ac:dyDescent="0.35">
      <c r="A63" s="7"/>
      <c r="B63" s="6"/>
      <c r="C63" s="6"/>
      <c r="D63" s="6"/>
      <c r="E63" s="10"/>
      <c r="F63" s="10"/>
    </row>
    <row r="64" spans="1:7" x14ac:dyDescent="0.35">
      <c r="A64" s="7" t="s">
        <v>66</v>
      </c>
      <c r="B64" s="6" t="s">
        <v>67</v>
      </c>
      <c r="C64">
        <v>0.1</v>
      </c>
      <c r="D64">
        <v>4</v>
      </c>
      <c r="E64" s="10">
        <f>4000*D64</f>
        <v>16000</v>
      </c>
      <c r="F64" s="10">
        <f>400*D64</f>
        <v>1600</v>
      </c>
    </row>
    <row r="65" spans="1:7" x14ac:dyDescent="0.35">
      <c r="A65" s="7"/>
      <c r="B65" s="6" t="s">
        <v>68</v>
      </c>
      <c r="C65">
        <v>0.54</v>
      </c>
      <c r="D65">
        <v>2</v>
      </c>
      <c r="E65" s="10">
        <f>4000*D65</f>
        <v>8000</v>
      </c>
      <c r="F65" s="10">
        <f>400*D65</f>
        <v>800</v>
      </c>
    </row>
    <row r="66" spans="1:7" x14ac:dyDescent="0.35">
      <c r="A66" s="7"/>
      <c r="B66" s="6" t="s">
        <v>82</v>
      </c>
      <c r="C66">
        <v>0.86</v>
      </c>
      <c r="D66">
        <v>2</v>
      </c>
      <c r="E66" s="10">
        <f>4000*D66</f>
        <v>8000</v>
      </c>
      <c r="F66" s="10">
        <f>400*D66</f>
        <v>800</v>
      </c>
      <c r="G66" t="s">
        <v>83</v>
      </c>
    </row>
    <row r="67" spans="1:7" x14ac:dyDescent="0.35">
      <c r="A67" s="7"/>
      <c r="B67" s="9" t="s">
        <v>17</v>
      </c>
      <c r="C67" s="9">
        <f>SUM(C64:C66)</f>
        <v>1.5</v>
      </c>
      <c r="D67" s="9">
        <f>SUM(D64:D66)</f>
        <v>8</v>
      </c>
      <c r="E67" s="9">
        <f>SUM(E64:E66)</f>
        <v>32000</v>
      </c>
      <c r="F67" s="9">
        <f>SUM(F64:F66)</f>
        <v>3200</v>
      </c>
    </row>
    <row r="68" spans="1:7" x14ac:dyDescent="0.35">
      <c r="A68" s="1"/>
      <c r="E68" s="13"/>
      <c r="F68" s="13"/>
    </row>
    <row r="69" spans="1:7" ht="18.5" x14ac:dyDescent="0.45">
      <c r="A69" s="1"/>
      <c r="B69" s="4" t="s">
        <v>69</v>
      </c>
      <c r="C69" s="4"/>
      <c r="D69" s="4"/>
      <c r="E69" s="14">
        <f>E67+E62+E56+E50+E44+E37+E32</f>
        <v>493700</v>
      </c>
      <c r="F69" s="15">
        <f>F67+F62+F56+F50+F44+F37+F32</f>
        <v>58180</v>
      </c>
    </row>
  </sheetData>
  <mergeCells count="9">
    <mergeCell ref="A39:A43"/>
    <mergeCell ref="A46:A49"/>
    <mergeCell ref="A52:A54"/>
    <mergeCell ref="A2:A9"/>
    <mergeCell ref="A12:A15"/>
    <mergeCell ref="A17:A19"/>
    <mergeCell ref="A21:A23"/>
    <mergeCell ref="A25:A30"/>
    <mergeCell ref="A34:A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E10" sqref="E10"/>
    </sheetView>
  </sheetViews>
  <sheetFormatPr defaultRowHeight="14.5" x14ac:dyDescent="0.35"/>
  <cols>
    <col min="1" max="1" width="22.36328125" bestFit="1" customWidth="1"/>
    <col min="2" max="2" width="13.81640625" bestFit="1" customWidth="1"/>
    <col min="3" max="3" width="6.6328125" bestFit="1" customWidth="1"/>
    <col min="4" max="4" width="15.90625" bestFit="1" customWidth="1"/>
    <col min="5" max="5" width="13.1796875" bestFit="1" customWidth="1"/>
    <col min="6" max="6" width="29.36328125" bestFit="1" customWidth="1"/>
    <col min="7" max="7" width="22.54296875" bestFit="1" customWidth="1"/>
    <col min="8" max="8" width="20.26953125" bestFit="1" customWidth="1"/>
    <col min="9" max="9" width="7.26953125" bestFit="1" customWidth="1"/>
  </cols>
  <sheetData>
    <row r="1" spans="1:9" ht="15.5" x14ac:dyDescent="0.35">
      <c r="A1" s="5" t="s">
        <v>1</v>
      </c>
      <c r="B1" s="5" t="s">
        <v>3</v>
      </c>
      <c r="C1" s="5" t="s">
        <v>4</v>
      </c>
      <c r="D1" s="5" t="s">
        <v>5</v>
      </c>
      <c r="E1" s="5" t="s">
        <v>16</v>
      </c>
    </row>
    <row r="2" spans="1:9" x14ac:dyDescent="0.35">
      <c r="A2" s="6" t="s">
        <v>15</v>
      </c>
      <c r="B2">
        <v>0</v>
      </c>
      <c r="C2" s="6">
        <v>1</v>
      </c>
      <c r="D2" s="10">
        <f>800*C2</f>
        <v>800</v>
      </c>
      <c r="E2" s="10">
        <f>80*C2</f>
        <v>80</v>
      </c>
    </row>
    <row r="3" spans="1:9" x14ac:dyDescent="0.35">
      <c r="A3" s="6" t="s">
        <v>8</v>
      </c>
      <c r="B3">
        <v>22.6</v>
      </c>
      <c r="C3">
        <v>30</v>
      </c>
      <c r="D3" s="10">
        <f>15000</f>
        <v>15000</v>
      </c>
      <c r="E3" s="10">
        <f t="shared" ref="E3:E9" si="0">80*C3</f>
        <v>2400</v>
      </c>
    </row>
    <row r="4" spans="1:9" x14ac:dyDescent="0.35">
      <c r="A4" s="6" t="s">
        <v>9</v>
      </c>
      <c r="B4">
        <v>5.2</v>
      </c>
      <c r="C4">
        <v>7</v>
      </c>
      <c r="D4" s="10">
        <f t="shared" ref="D4:D9" si="1">800*C4</f>
        <v>5600</v>
      </c>
      <c r="E4" s="10">
        <f t="shared" si="0"/>
        <v>560</v>
      </c>
    </row>
    <row r="5" spans="1:9" x14ac:dyDescent="0.35">
      <c r="A5" s="6" t="s">
        <v>7</v>
      </c>
      <c r="B5">
        <v>0</v>
      </c>
      <c r="C5">
        <v>2</v>
      </c>
      <c r="D5" s="10">
        <f>800*C5</f>
        <v>1600</v>
      </c>
      <c r="E5" s="10">
        <f t="shared" si="0"/>
        <v>160</v>
      </c>
    </row>
    <row r="6" spans="1:9" x14ac:dyDescent="0.35">
      <c r="A6" s="6" t="s">
        <v>10</v>
      </c>
      <c r="B6">
        <v>5.4</v>
      </c>
      <c r="C6">
        <v>9</v>
      </c>
      <c r="D6" s="10">
        <f t="shared" si="1"/>
        <v>7200</v>
      </c>
      <c r="E6" s="10">
        <f t="shared" si="0"/>
        <v>720</v>
      </c>
    </row>
    <row r="7" spans="1:9" x14ac:dyDescent="0.35">
      <c r="A7" s="6" t="s">
        <v>12</v>
      </c>
      <c r="B7">
        <v>29.6</v>
      </c>
      <c r="C7">
        <v>22</v>
      </c>
      <c r="D7" s="10">
        <f t="shared" si="1"/>
        <v>17600</v>
      </c>
      <c r="E7" s="10">
        <f t="shared" si="0"/>
        <v>1760</v>
      </c>
    </row>
    <row r="8" spans="1:9" x14ac:dyDescent="0.35">
      <c r="A8" s="6" t="s">
        <v>13</v>
      </c>
      <c r="B8">
        <v>2.8</v>
      </c>
      <c r="C8">
        <v>21</v>
      </c>
      <c r="D8" s="10">
        <f t="shared" si="1"/>
        <v>16800</v>
      </c>
      <c r="E8" s="10">
        <f t="shared" si="0"/>
        <v>1680</v>
      </c>
    </row>
    <row r="9" spans="1:9" x14ac:dyDescent="0.35">
      <c r="A9" s="6" t="s">
        <v>74</v>
      </c>
      <c r="B9">
        <v>0</v>
      </c>
      <c r="C9">
        <v>1</v>
      </c>
      <c r="D9" s="10">
        <f t="shared" si="1"/>
        <v>800</v>
      </c>
      <c r="E9" s="10">
        <f t="shared" si="0"/>
        <v>80</v>
      </c>
    </row>
    <row r="10" spans="1:9" ht="18.5" x14ac:dyDescent="0.45">
      <c r="A10" s="8" t="s">
        <v>17</v>
      </c>
      <c r="B10" s="8">
        <f>SUM(B2:B9)</f>
        <v>65.600000000000009</v>
      </c>
      <c r="C10" s="8">
        <f>SUM(C2:C9)</f>
        <v>93</v>
      </c>
      <c r="D10" s="11">
        <f>SUM(D2:D9)</f>
        <v>65400</v>
      </c>
      <c r="E10" s="11">
        <f>SUM(E2:E9)</f>
        <v>7440</v>
      </c>
      <c r="G10" s="26" t="s">
        <v>84</v>
      </c>
    </row>
    <row r="11" spans="1:9" ht="15.5" x14ac:dyDescent="0.35">
      <c r="A11" s="6"/>
      <c r="B11" s="6"/>
      <c r="C11" s="6"/>
      <c r="D11" s="10"/>
      <c r="E11" s="10"/>
      <c r="G11" s="17" t="s">
        <v>70</v>
      </c>
      <c r="H11" s="17" t="s">
        <v>71</v>
      </c>
      <c r="I11" s="17" t="s">
        <v>73</v>
      </c>
    </row>
    <row r="12" spans="1:9" x14ac:dyDescent="0.35">
      <c r="A12" s="6" t="s">
        <v>18</v>
      </c>
      <c r="B12">
        <v>6.6</v>
      </c>
      <c r="C12">
        <v>10</v>
      </c>
      <c r="D12" s="10">
        <f>800*C12</f>
        <v>8000</v>
      </c>
      <c r="E12" s="10">
        <f>80*C12</f>
        <v>800</v>
      </c>
      <c r="G12" s="18" t="s">
        <v>72</v>
      </c>
      <c r="H12" s="19">
        <f>I12*800</f>
        <v>56000</v>
      </c>
      <c r="I12" s="18">
        <v>70</v>
      </c>
    </row>
    <row r="13" spans="1:9" x14ac:dyDescent="0.35">
      <c r="A13" s="6" t="s">
        <v>19</v>
      </c>
      <c r="B13">
        <v>0.6</v>
      </c>
      <c r="C13">
        <v>2</v>
      </c>
      <c r="D13" s="10">
        <f>800*C13</f>
        <v>1600</v>
      </c>
      <c r="E13" s="10">
        <f>80*C13</f>
        <v>160</v>
      </c>
      <c r="G13" s="18" t="s">
        <v>22</v>
      </c>
      <c r="H13" s="19">
        <f>I13*800</f>
        <v>36000</v>
      </c>
      <c r="I13" s="18">
        <v>45</v>
      </c>
    </row>
    <row r="14" spans="1:9" x14ac:dyDescent="0.35">
      <c r="A14" s="6" t="s">
        <v>21</v>
      </c>
      <c r="B14">
        <v>23</v>
      </c>
      <c r="C14">
        <v>28</v>
      </c>
      <c r="D14" s="10">
        <f>15000</f>
        <v>15000</v>
      </c>
      <c r="E14" s="10">
        <f>80*C14</f>
        <v>2240</v>
      </c>
      <c r="G14" s="18" t="s">
        <v>24</v>
      </c>
      <c r="H14" s="19">
        <f>I14*800</f>
        <v>20000</v>
      </c>
      <c r="I14" s="18">
        <v>25</v>
      </c>
    </row>
    <row r="15" spans="1:9" x14ac:dyDescent="0.35">
      <c r="A15" s="8" t="s">
        <v>17</v>
      </c>
      <c r="B15" s="8">
        <f>SUM(B12:B14)</f>
        <v>30.2</v>
      </c>
      <c r="C15" s="8">
        <f>SUM(C12:C14)</f>
        <v>40</v>
      </c>
      <c r="D15" s="11">
        <f>SUM(D12:D14)</f>
        <v>24600</v>
      </c>
      <c r="E15" s="11">
        <f>SUM(E12:E14)</f>
        <v>3200</v>
      </c>
      <c r="G15" s="18" t="s">
        <v>30</v>
      </c>
      <c r="H15" s="19">
        <f>I15*800</f>
        <v>48000</v>
      </c>
      <c r="I15" s="18">
        <v>60</v>
      </c>
    </row>
    <row r="16" spans="1:9" x14ac:dyDescent="0.35">
      <c r="A16" s="6"/>
      <c r="B16" s="6"/>
      <c r="C16" s="6"/>
      <c r="D16" s="10" t="s">
        <v>23</v>
      </c>
      <c r="E16" s="10"/>
      <c r="G16" s="18" t="s">
        <v>37</v>
      </c>
      <c r="H16" s="19">
        <f>I16*800</f>
        <v>24000</v>
      </c>
      <c r="I16" s="18">
        <v>30</v>
      </c>
    </row>
    <row r="17" spans="1:9" x14ac:dyDescent="0.35">
      <c r="A17" s="6" t="s">
        <v>25</v>
      </c>
      <c r="B17">
        <v>11.2</v>
      </c>
      <c r="C17">
        <v>19</v>
      </c>
      <c r="D17" s="10">
        <f>800*C17</f>
        <v>15200</v>
      </c>
      <c r="E17" s="10">
        <f>80*C17</f>
        <v>1520</v>
      </c>
      <c r="G17" s="18" t="s">
        <v>41</v>
      </c>
      <c r="H17" s="19">
        <f>I17*5000</f>
        <v>140000</v>
      </c>
      <c r="I17" s="18">
        <v>28</v>
      </c>
    </row>
    <row r="18" spans="1:9" x14ac:dyDescent="0.35">
      <c r="A18" s="6" t="s">
        <v>26</v>
      </c>
      <c r="B18">
        <v>0</v>
      </c>
      <c r="C18">
        <v>4</v>
      </c>
      <c r="D18" s="10">
        <f>800*C18</f>
        <v>3200</v>
      </c>
      <c r="E18" s="10">
        <f>80*C18</f>
        <v>320</v>
      </c>
      <c r="G18" s="18" t="s">
        <v>52</v>
      </c>
      <c r="H18" s="19">
        <f>I18*500</f>
        <v>35000</v>
      </c>
      <c r="I18" s="18">
        <v>70</v>
      </c>
    </row>
    <row r="19" spans="1:9" x14ac:dyDescent="0.35">
      <c r="A19" s="8" t="s">
        <v>17</v>
      </c>
      <c r="B19" s="8">
        <f>SUM(B17:B18)</f>
        <v>11.2</v>
      </c>
      <c r="C19" s="8">
        <f>SUM(C17:C18)</f>
        <v>23</v>
      </c>
      <c r="D19" s="11">
        <f>SUM(D17:D18)</f>
        <v>18400</v>
      </c>
      <c r="E19" s="11">
        <f>SUM(E17:E18)</f>
        <v>1840</v>
      </c>
      <c r="G19" s="18" t="s">
        <v>54</v>
      </c>
      <c r="H19" s="19">
        <f>I19*150</f>
        <v>9000</v>
      </c>
      <c r="I19" s="18">
        <v>60</v>
      </c>
    </row>
    <row r="20" spans="1:9" x14ac:dyDescent="0.35">
      <c r="A20" s="6"/>
      <c r="B20" s="6"/>
      <c r="C20" s="6"/>
      <c r="D20" s="10"/>
      <c r="E20" s="10"/>
      <c r="G20" s="20" t="s">
        <v>64</v>
      </c>
      <c r="H20" s="19">
        <f>I20*3000</f>
        <v>30000</v>
      </c>
      <c r="I20" s="21">
        <v>10</v>
      </c>
    </row>
    <row r="21" spans="1:9" x14ac:dyDescent="0.35">
      <c r="A21" s="6" t="s">
        <v>28</v>
      </c>
      <c r="B21">
        <v>13</v>
      </c>
      <c r="C21">
        <v>20</v>
      </c>
      <c r="D21" s="10"/>
      <c r="E21" s="10"/>
      <c r="G21" s="20" t="s">
        <v>48</v>
      </c>
      <c r="H21" s="19">
        <f>I21*200</f>
        <v>52000</v>
      </c>
      <c r="I21" s="18">
        <v>260</v>
      </c>
    </row>
    <row r="22" spans="1:9" x14ac:dyDescent="0.35">
      <c r="A22" s="6" t="s">
        <v>29</v>
      </c>
      <c r="B22">
        <v>0.6</v>
      </c>
      <c r="C22">
        <v>2</v>
      </c>
      <c r="D22" s="10">
        <f>500*C22</f>
        <v>1000</v>
      </c>
      <c r="E22" s="10">
        <f>50*C22</f>
        <v>100</v>
      </c>
      <c r="H22" s="27">
        <f>SUM(H12:H21)</f>
        <v>450000</v>
      </c>
    </row>
    <row r="23" spans="1:9" x14ac:dyDescent="0.35">
      <c r="A23" s="8" t="s">
        <v>17</v>
      </c>
      <c r="B23" s="8">
        <f>SUM(B21:B22)</f>
        <v>13.6</v>
      </c>
      <c r="C23" s="8">
        <f>SUM(C21:C22)</f>
        <v>22</v>
      </c>
      <c r="D23" s="11">
        <f>SUM(D21:D22)</f>
        <v>1000</v>
      </c>
      <c r="E23" s="11">
        <f>SUM(E21:E22)</f>
        <v>100</v>
      </c>
    </row>
    <row r="24" spans="1:9" ht="18.5" x14ac:dyDescent="0.45">
      <c r="A24" s="6"/>
      <c r="B24" s="6"/>
      <c r="C24" s="6"/>
      <c r="D24" s="10"/>
      <c r="E24" s="10"/>
      <c r="G24" s="26" t="s">
        <v>85</v>
      </c>
    </row>
    <row r="25" spans="1:9" ht="15.5" x14ac:dyDescent="0.35">
      <c r="A25" s="6" t="s">
        <v>31</v>
      </c>
      <c r="B25">
        <v>0</v>
      </c>
      <c r="C25" s="6">
        <v>0</v>
      </c>
      <c r="D25" s="10">
        <f>800*C25</f>
        <v>0</v>
      </c>
      <c r="E25" s="10">
        <f>80*C25</f>
        <v>0</v>
      </c>
      <c r="G25" s="17" t="s">
        <v>70</v>
      </c>
      <c r="H25" s="17" t="s">
        <v>71</v>
      </c>
      <c r="I25" s="17" t="s">
        <v>73</v>
      </c>
    </row>
    <row r="26" spans="1:9" x14ac:dyDescent="0.35">
      <c r="A26" s="6" t="s">
        <v>32</v>
      </c>
      <c r="B26">
        <v>7.6</v>
      </c>
      <c r="C26">
        <v>10</v>
      </c>
      <c r="D26" s="10">
        <f>800*C26</f>
        <v>8000</v>
      </c>
      <c r="E26" s="10">
        <f>80*C26</f>
        <v>800</v>
      </c>
      <c r="G26" s="18" t="s">
        <v>72</v>
      </c>
      <c r="H26" s="19">
        <f>I26*800</f>
        <v>14400</v>
      </c>
      <c r="I26" s="18">
        <v>18</v>
      </c>
    </row>
    <row r="27" spans="1:9" x14ac:dyDescent="0.35">
      <c r="A27" s="6" t="s">
        <v>33</v>
      </c>
      <c r="B27">
        <v>47.1</v>
      </c>
      <c r="C27">
        <v>50</v>
      </c>
      <c r="D27" s="10">
        <v>20000</v>
      </c>
      <c r="E27" s="10">
        <f>80*C27</f>
        <v>4000</v>
      </c>
      <c r="G27" s="18" t="s">
        <v>22</v>
      </c>
      <c r="H27" s="19">
        <f>I27*800</f>
        <v>9600</v>
      </c>
      <c r="I27" s="18">
        <v>12</v>
      </c>
    </row>
    <row r="28" spans="1:9" x14ac:dyDescent="0.35">
      <c r="A28" s="6" t="s">
        <v>34</v>
      </c>
      <c r="B28">
        <v>18.2</v>
      </c>
      <c r="C28">
        <v>14</v>
      </c>
      <c r="D28" s="10">
        <f>800*C28</f>
        <v>11200</v>
      </c>
      <c r="E28" s="10">
        <f>80*C28</f>
        <v>1120</v>
      </c>
      <c r="G28" s="18" t="s">
        <v>24</v>
      </c>
      <c r="H28" s="19">
        <f>I28*800</f>
        <v>12000</v>
      </c>
      <c r="I28" s="18">
        <v>15</v>
      </c>
    </row>
    <row r="29" spans="1:9" x14ac:dyDescent="0.35">
      <c r="A29" s="6" t="s">
        <v>35</v>
      </c>
      <c r="B29">
        <v>1.4</v>
      </c>
      <c r="C29">
        <v>14</v>
      </c>
      <c r="D29" s="10">
        <f>800*C29</f>
        <v>11200</v>
      </c>
      <c r="E29" s="10">
        <f>80*C29</f>
        <v>1120</v>
      </c>
      <c r="G29" s="18" t="s">
        <v>30</v>
      </c>
      <c r="H29" s="19">
        <f>I29*800</f>
        <v>8000</v>
      </c>
      <c r="I29" s="18">
        <v>10</v>
      </c>
    </row>
    <row r="30" spans="1:9" x14ac:dyDescent="0.35">
      <c r="A30" s="8" t="s">
        <v>17</v>
      </c>
      <c r="B30" s="8">
        <f>SUM(B25:B29)</f>
        <v>74.300000000000011</v>
      </c>
      <c r="C30" s="8">
        <f>SUM(C25:C29)</f>
        <v>88</v>
      </c>
      <c r="D30" s="11">
        <f>SUM(D25:D29)</f>
        <v>50400</v>
      </c>
      <c r="E30" s="11">
        <f>SUM(E25:E29)</f>
        <v>7040</v>
      </c>
      <c r="G30" s="18" t="s">
        <v>37</v>
      </c>
      <c r="H30" s="19">
        <f>I30*800</f>
        <v>6400</v>
      </c>
      <c r="I30" s="18">
        <v>8</v>
      </c>
    </row>
    <row r="31" spans="1:9" x14ac:dyDescent="0.35">
      <c r="A31" s="6"/>
      <c r="B31" s="6"/>
      <c r="C31" s="6"/>
      <c r="D31" s="10"/>
      <c r="E31" s="10"/>
      <c r="G31" s="18" t="s">
        <v>41</v>
      </c>
      <c r="H31" s="19">
        <f>I31*5000</f>
        <v>15000</v>
      </c>
      <c r="I31" s="18">
        <v>3</v>
      </c>
    </row>
    <row r="32" spans="1:9" x14ac:dyDescent="0.35">
      <c r="A32" s="9"/>
      <c r="B32" s="9"/>
      <c r="C32" s="9"/>
      <c r="D32" s="12">
        <f>D30+D23+D19+D15+D10</f>
        <v>159800</v>
      </c>
      <c r="E32" s="12">
        <f>E30+E23+E19+E15+E10</f>
        <v>19620</v>
      </c>
      <c r="G32" s="18" t="s">
        <v>52</v>
      </c>
      <c r="H32" s="19">
        <f>I32*500</f>
        <v>9500</v>
      </c>
      <c r="I32" s="18">
        <v>19</v>
      </c>
    </row>
    <row r="33" spans="1:9" x14ac:dyDescent="0.35">
      <c r="A33" s="6"/>
      <c r="B33" s="6"/>
      <c r="C33" s="6"/>
      <c r="D33" s="10"/>
      <c r="E33" s="10"/>
      <c r="G33" s="18" t="s">
        <v>54</v>
      </c>
      <c r="H33" s="19">
        <f>I33*150</f>
        <v>7500</v>
      </c>
      <c r="I33" s="18">
        <v>50</v>
      </c>
    </row>
    <row r="34" spans="1:9" x14ac:dyDescent="0.35">
      <c r="A34" s="6" t="s">
        <v>38</v>
      </c>
      <c r="B34">
        <v>7.6</v>
      </c>
      <c r="C34">
        <v>13</v>
      </c>
      <c r="D34" s="10">
        <f>800*C34</f>
        <v>10400</v>
      </c>
      <c r="E34" s="10">
        <f>80*C34</f>
        <v>1040</v>
      </c>
      <c r="G34" s="20" t="s">
        <v>64</v>
      </c>
      <c r="H34" s="19">
        <f>I34*3000</f>
        <v>12000</v>
      </c>
      <c r="I34" s="21">
        <v>4</v>
      </c>
    </row>
    <row r="35" spans="1:9" x14ac:dyDescent="0.35">
      <c r="A35" s="6" t="s">
        <v>39</v>
      </c>
      <c r="B35">
        <v>7.2</v>
      </c>
      <c r="C35">
        <v>14</v>
      </c>
      <c r="D35" s="10">
        <f>800*C35</f>
        <v>11200</v>
      </c>
      <c r="E35" s="10">
        <f>80*C35</f>
        <v>1120</v>
      </c>
      <c r="G35" s="20" t="s">
        <v>48</v>
      </c>
      <c r="H35" s="19">
        <f>I35*200</f>
        <v>5600</v>
      </c>
      <c r="I35" s="18">
        <v>28</v>
      </c>
    </row>
    <row r="36" spans="1:9" x14ac:dyDescent="0.35">
      <c r="A36" s="6" t="s">
        <v>40</v>
      </c>
      <c r="B36">
        <v>0.6</v>
      </c>
      <c r="C36">
        <v>4</v>
      </c>
      <c r="D36" s="10">
        <f>800*C36</f>
        <v>3200</v>
      </c>
      <c r="E36" s="10">
        <f>80*C36</f>
        <v>320</v>
      </c>
      <c r="F36" t="s">
        <v>76</v>
      </c>
      <c r="G36" s="28" t="s">
        <v>17</v>
      </c>
      <c r="H36" s="16">
        <f>SUM(H26:H35)</f>
        <v>100000</v>
      </c>
      <c r="I36" s="16">
        <f>SUM(I26:I35)</f>
        <v>167</v>
      </c>
    </row>
    <row r="37" spans="1:9" x14ac:dyDescent="0.35">
      <c r="A37" s="9" t="s">
        <v>17</v>
      </c>
      <c r="B37" s="9">
        <f>SUM(B34:B36)</f>
        <v>15.4</v>
      </c>
      <c r="C37" s="9">
        <f>SUM(C34:C36)</f>
        <v>31</v>
      </c>
      <c r="D37" s="12">
        <f>SUM(D34:D36)</f>
        <v>24800</v>
      </c>
      <c r="E37" s="12">
        <f>SUM(E34:E36)</f>
        <v>2480</v>
      </c>
    </row>
    <row r="38" spans="1:9" x14ac:dyDescent="0.35">
      <c r="A38" s="6"/>
      <c r="B38" s="6"/>
      <c r="C38" s="6"/>
      <c r="D38" s="10"/>
      <c r="E38" s="10"/>
    </row>
    <row r="39" spans="1:9" x14ac:dyDescent="0.35">
      <c r="A39" s="6" t="s">
        <v>42</v>
      </c>
      <c r="B39" s="6">
        <v>5</v>
      </c>
      <c r="C39">
        <v>6</v>
      </c>
      <c r="D39" s="10">
        <f>5000*C39</f>
        <v>30000</v>
      </c>
      <c r="E39" s="10">
        <f>500*C39</f>
        <v>3000</v>
      </c>
    </row>
    <row r="40" spans="1:9" x14ac:dyDescent="0.35">
      <c r="A40" s="6" t="s">
        <v>46</v>
      </c>
      <c r="B40" s="6">
        <v>0</v>
      </c>
      <c r="C40">
        <v>1</v>
      </c>
      <c r="D40" s="10">
        <f>5000*C40</f>
        <v>5000</v>
      </c>
      <c r="E40" s="10">
        <f>500*C40</f>
        <v>500</v>
      </c>
    </row>
    <row r="41" spans="1:9" x14ac:dyDescent="0.35">
      <c r="A41" s="6" t="s">
        <v>44</v>
      </c>
      <c r="B41" s="6">
        <v>0.75</v>
      </c>
      <c r="C41">
        <v>3</v>
      </c>
      <c r="D41" s="10">
        <v>0</v>
      </c>
      <c r="E41" s="10">
        <v>0</v>
      </c>
    </row>
    <row r="42" spans="1:9" x14ac:dyDescent="0.35">
      <c r="A42" s="6" t="s">
        <v>45</v>
      </c>
      <c r="B42" s="6">
        <v>1</v>
      </c>
      <c r="C42">
        <v>1</v>
      </c>
      <c r="D42" s="10">
        <f>5000*C42</f>
        <v>5000</v>
      </c>
      <c r="E42" s="10">
        <f>500*C42</f>
        <v>500</v>
      </c>
    </row>
    <row r="43" spans="1:9" x14ac:dyDescent="0.35">
      <c r="A43" s="6" t="s">
        <v>47</v>
      </c>
      <c r="B43" s="6">
        <v>0</v>
      </c>
      <c r="C43" s="6">
        <v>1</v>
      </c>
      <c r="D43" s="10">
        <f>5000*C43</f>
        <v>5000</v>
      </c>
      <c r="E43" s="10">
        <f>500*C43</f>
        <v>500</v>
      </c>
    </row>
    <row r="44" spans="1:9" x14ac:dyDescent="0.35">
      <c r="A44" s="9" t="s">
        <v>17</v>
      </c>
      <c r="B44" s="9">
        <f>SUM(B39:B43)</f>
        <v>6.75</v>
      </c>
      <c r="C44" s="9">
        <f>SUM(C39:C43)</f>
        <v>12</v>
      </c>
      <c r="D44" s="12">
        <f>SUM(D39:D43)</f>
        <v>45000</v>
      </c>
      <c r="E44" s="12">
        <f>SUM(E39:E43)</f>
        <v>4500</v>
      </c>
    </row>
    <row r="45" spans="1:9" x14ac:dyDescent="0.35">
      <c r="A45" s="6"/>
      <c r="B45" s="6"/>
      <c r="C45" s="6"/>
      <c r="D45" s="10"/>
      <c r="E45" s="10"/>
    </row>
    <row r="46" spans="1:9" x14ac:dyDescent="0.35">
      <c r="A46" s="6" t="s">
        <v>48</v>
      </c>
      <c r="B46">
        <v>112</v>
      </c>
      <c r="C46">
        <v>98</v>
      </c>
      <c r="D46" s="10">
        <v>20000</v>
      </c>
      <c r="E46" s="10">
        <f>20*C46</f>
        <v>1960</v>
      </c>
    </row>
    <row r="47" spans="1:9" x14ac:dyDescent="0.35">
      <c r="A47" s="6" t="s">
        <v>49</v>
      </c>
      <c r="B47">
        <v>40</v>
      </c>
      <c r="C47">
        <v>50</v>
      </c>
      <c r="D47" s="10">
        <f>500*C47</f>
        <v>25000</v>
      </c>
      <c r="E47" s="10">
        <f>100*C47</f>
        <v>5000</v>
      </c>
      <c r="F47" t="s">
        <v>77</v>
      </c>
    </row>
    <row r="48" spans="1:9" x14ac:dyDescent="0.35">
      <c r="A48" s="6" t="s">
        <v>50</v>
      </c>
      <c r="B48">
        <v>14</v>
      </c>
      <c r="C48">
        <v>42</v>
      </c>
      <c r="D48" s="10">
        <f>500*C48</f>
        <v>21000</v>
      </c>
      <c r="E48" s="10">
        <f>100*C48</f>
        <v>4200</v>
      </c>
      <c r="F48" t="s">
        <v>78</v>
      </c>
    </row>
    <row r="49" spans="1:6" x14ac:dyDescent="0.35">
      <c r="A49" s="6" t="s">
        <v>51</v>
      </c>
      <c r="B49">
        <v>20</v>
      </c>
      <c r="C49">
        <v>30</v>
      </c>
      <c r="D49" s="10"/>
      <c r="E49" s="10"/>
    </row>
    <row r="50" spans="1:6" x14ac:dyDescent="0.35">
      <c r="A50" s="9" t="s">
        <v>17</v>
      </c>
      <c r="B50" s="9">
        <f>SUM(B46:B49)</f>
        <v>186</v>
      </c>
      <c r="C50" s="9">
        <f>SUM(C46:C49)</f>
        <v>220</v>
      </c>
      <c r="D50" s="12">
        <f>SUM(D46:D49)</f>
        <v>66000</v>
      </c>
      <c r="E50" s="12">
        <f>SUM(E46:E49)</f>
        <v>11160</v>
      </c>
    </row>
    <row r="51" spans="1:6" x14ac:dyDescent="0.35">
      <c r="A51" s="6"/>
      <c r="B51" s="6"/>
      <c r="C51" s="6"/>
      <c r="D51" s="10"/>
      <c r="E51" s="10"/>
    </row>
    <row r="52" spans="1:6" x14ac:dyDescent="0.35">
      <c r="A52" s="6" t="s">
        <v>55</v>
      </c>
      <c r="B52" s="6">
        <v>0</v>
      </c>
      <c r="C52">
        <v>30</v>
      </c>
      <c r="D52" s="10">
        <f>4400</f>
        <v>4400</v>
      </c>
      <c r="E52" s="10">
        <f>12*C52</f>
        <v>360</v>
      </c>
      <c r="F52" t="s">
        <v>79</v>
      </c>
    </row>
    <row r="53" spans="1:6" x14ac:dyDescent="0.35">
      <c r="A53" s="6" t="s">
        <v>56</v>
      </c>
      <c r="B53" s="6">
        <v>0</v>
      </c>
      <c r="C53">
        <v>40</v>
      </c>
      <c r="D53" s="10">
        <f>150*C53</f>
        <v>6000</v>
      </c>
      <c r="E53" s="10">
        <f>12*C53</f>
        <v>480</v>
      </c>
      <c r="F53" t="s">
        <v>80</v>
      </c>
    </row>
    <row r="54" spans="1:6" x14ac:dyDescent="0.35">
      <c r="A54" s="6" t="s">
        <v>57</v>
      </c>
      <c r="B54" s="6">
        <v>0</v>
      </c>
      <c r="C54">
        <v>60</v>
      </c>
      <c r="D54" s="10">
        <f>150*C54</f>
        <v>9000</v>
      </c>
      <c r="E54" s="10">
        <f>12*C54</f>
        <v>720</v>
      </c>
    </row>
    <row r="55" spans="1:6" x14ac:dyDescent="0.35">
      <c r="A55" s="8" t="s">
        <v>17</v>
      </c>
      <c r="B55" s="8">
        <f>SUM(B52:B54)</f>
        <v>0</v>
      </c>
      <c r="C55" s="8">
        <f>SUM(C52:C54)</f>
        <v>130</v>
      </c>
      <c r="D55" s="11">
        <f>SUM(D52:D54)</f>
        <v>19400</v>
      </c>
      <c r="E55" s="11">
        <f>SUM(E52:E54)</f>
        <v>1560</v>
      </c>
    </row>
    <row r="56" spans="1:6" x14ac:dyDescent="0.35">
      <c r="A56" s="9"/>
      <c r="B56" s="9"/>
      <c r="C56" s="9"/>
      <c r="D56" s="12">
        <f>D55+D50</f>
        <v>85400</v>
      </c>
      <c r="E56" s="12">
        <f>E55+E50</f>
        <v>12720</v>
      </c>
    </row>
    <row r="57" spans="1:6" x14ac:dyDescent="0.35">
      <c r="A57" s="6"/>
      <c r="B57" s="6"/>
      <c r="C57" s="6"/>
      <c r="D57" s="10"/>
      <c r="E57" s="10"/>
    </row>
    <row r="58" spans="1:6" x14ac:dyDescent="0.35">
      <c r="A58" s="6" t="s">
        <v>59</v>
      </c>
      <c r="B58">
        <v>0</v>
      </c>
      <c r="C58">
        <v>0</v>
      </c>
      <c r="D58" s="10">
        <f>3000*C58</f>
        <v>0</v>
      </c>
      <c r="E58" s="10">
        <f>300*C58</f>
        <v>0</v>
      </c>
    </row>
    <row r="59" spans="1:6" x14ac:dyDescent="0.35">
      <c r="A59" s="6" t="s">
        <v>60</v>
      </c>
      <c r="B59">
        <v>2.5</v>
      </c>
      <c r="C59">
        <v>3</v>
      </c>
      <c r="D59" s="10">
        <f>3000*C59</f>
        <v>9000</v>
      </c>
      <c r="E59" s="10">
        <f>300*C59</f>
        <v>900</v>
      </c>
    </row>
    <row r="60" spans="1:6" x14ac:dyDescent="0.35">
      <c r="A60" s="6" t="s">
        <v>61</v>
      </c>
      <c r="B60">
        <v>5</v>
      </c>
      <c r="C60">
        <v>6</v>
      </c>
      <c r="D60" s="10">
        <f>3000*C60</f>
        <v>18000</v>
      </c>
      <c r="E60" s="10">
        <f>300*C60</f>
        <v>1800</v>
      </c>
    </row>
    <row r="61" spans="1:6" x14ac:dyDescent="0.35">
      <c r="A61" s="6" t="s">
        <v>62</v>
      </c>
      <c r="B61">
        <v>6.25</v>
      </c>
      <c r="C61">
        <v>6</v>
      </c>
      <c r="D61" s="10">
        <f>3000*C61</f>
        <v>18000</v>
      </c>
      <c r="E61" s="10">
        <f>300*C61</f>
        <v>1800</v>
      </c>
      <c r="F61" t="s">
        <v>81</v>
      </c>
    </row>
    <row r="62" spans="1:6" x14ac:dyDescent="0.35">
      <c r="A62" s="9" t="s">
        <v>17</v>
      </c>
      <c r="B62" s="9">
        <f>SUM(B58:B61)</f>
        <v>13.75</v>
      </c>
      <c r="C62" s="9">
        <f>SUM(C58:C61)</f>
        <v>15</v>
      </c>
      <c r="D62" s="12">
        <f>SUM(D58:D61)</f>
        <v>45000</v>
      </c>
      <c r="E62" s="12">
        <f>SUM(E58:E61)</f>
        <v>4500</v>
      </c>
    </row>
    <row r="63" spans="1:6" x14ac:dyDescent="0.35">
      <c r="A63" s="6"/>
      <c r="B63" s="6"/>
      <c r="C63" s="6"/>
      <c r="D63" s="10"/>
      <c r="E63" s="10"/>
    </row>
    <row r="64" spans="1:6" x14ac:dyDescent="0.35">
      <c r="A64" s="6" t="s">
        <v>67</v>
      </c>
      <c r="B64">
        <v>0.1</v>
      </c>
      <c r="C64">
        <v>4</v>
      </c>
      <c r="D64" s="10">
        <f>4000*C64</f>
        <v>16000</v>
      </c>
      <c r="E64" s="10">
        <f>400*C64</f>
        <v>1600</v>
      </c>
    </row>
    <row r="65" spans="1:5" x14ac:dyDescent="0.35">
      <c r="A65" s="6" t="s">
        <v>68</v>
      </c>
      <c r="B65">
        <v>0.54</v>
      </c>
      <c r="C65">
        <v>2</v>
      </c>
      <c r="D65" s="10">
        <f>4000*C65</f>
        <v>8000</v>
      </c>
      <c r="E65" s="10">
        <f>400*C65</f>
        <v>800</v>
      </c>
    </row>
    <row r="66" spans="1:5" x14ac:dyDescent="0.35">
      <c r="A66" s="9" t="s">
        <v>17</v>
      </c>
      <c r="B66" s="9">
        <f>SUM(B64:B65)</f>
        <v>0.64</v>
      </c>
      <c r="C66" s="9">
        <f>SUM(C64:C65)</f>
        <v>6</v>
      </c>
      <c r="D66" s="9">
        <f>SUM(D64:D65)</f>
        <v>24000</v>
      </c>
      <c r="E66" s="9">
        <f>SUM(E64:E65)</f>
        <v>2400</v>
      </c>
    </row>
    <row r="67" spans="1:5" x14ac:dyDescent="0.35">
      <c r="D67" s="13"/>
      <c r="E67" s="13"/>
    </row>
    <row r="68" spans="1:5" ht="18.5" x14ac:dyDescent="0.45">
      <c r="A68" s="4" t="s">
        <v>69</v>
      </c>
      <c r="B68" s="4"/>
      <c r="C68" s="4"/>
      <c r="D68" s="14">
        <f>D66+D62+D56+D50+D44+D37+D32</f>
        <v>450000</v>
      </c>
      <c r="E68" s="15">
        <f>E66+E62+E56+E50+E44+E37+E32</f>
        <v>57380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Bhagirathi Seeds</vt:lpstr>
      <vt:lpstr>Mahalaxmi Seeds</vt:lpstr>
      <vt:lpstr>Prasad seeds &amp; Anmol Hybrid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2024-01-07T18:11:20Z</dcterms:modified>
</cp:coreProperties>
</file>